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робота фінвідділ\виконання бюджету\розпорядження про виконання бюджету за І півріччя 2024\"/>
    </mc:Choice>
  </mc:AlternateContent>
  <xr:revisionPtr revIDLastSave="0" documentId="13_ncr:1_{B34BB759-BC15-4F25-B6A3-D3345B275F5D}" xr6:coauthVersionLast="45" xr6:coauthVersionMax="47" xr10:uidLastSave="{00000000-0000-0000-0000-000000000000}"/>
  <bookViews>
    <workbookView xWindow="2535" yWindow="3480" windowWidth="21600" windowHeight="11295" xr2:uid="{00000000-000D-0000-FFFF-FFFF00000000}"/>
  </bookViews>
  <sheets>
    <sheet name="дод 2 " sheetId="5" r:id="rId1"/>
    <sheet name="дод3" sheetId="1" r:id="rId2"/>
  </sheets>
  <definedNames>
    <definedName name="_xlnm.Print_Titles" localSheetId="0">'дод 2 '!$8:$9</definedName>
    <definedName name="_xlnm.Print_Titles" localSheetId="1">дод3!$7:$8</definedName>
    <definedName name="_xlnm.Print_Area" localSheetId="0">'дод 2 '!$A$1:$N$69</definedName>
    <definedName name="_xlnm.Print_Area" localSheetId="1">дод3!$A$1:$N$46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45" i="1" s="1"/>
  <c r="F45" i="1"/>
  <c r="K36" i="1"/>
  <c r="M15" i="5"/>
  <c r="D67" i="5"/>
  <c r="E67" i="5"/>
  <c r="F67" i="5"/>
  <c r="G65" i="5"/>
  <c r="G50" i="5"/>
  <c r="G51" i="5"/>
  <c r="G52" i="5"/>
  <c r="G53" i="5"/>
  <c r="G54" i="5"/>
  <c r="G55" i="5"/>
  <c r="G56" i="5"/>
  <c r="G57" i="5"/>
  <c r="G58" i="5"/>
  <c r="G59" i="5"/>
  <c r="M36" i="1" l="1"/>
  <c r="M15" i="1"/>
  <c r="M17" i="1"/>
  <c r="L67" i="5"/>
  <c r="K67" i="5"/>
  <c r="J10" i="1"/>
  <c r="I10" i="1"/>
  <c r="F14" i="1"/>
  <c r="C10" i="1"/>
  <c r="D14" i="1"/>
  <c r="D20" i="1"/>
  <c r="G30" i="1"/>
  <c r="M62" i="5"/>
  <c r="M60" i="5"/>
  <c r="M11" i="5"/>
  <c r="M28" i="5"/>
  <c r="M36" i="5"/>
  <c r="G66" i="5"/>
  <c r="G64" i="5"/>
  <c r="G25" i="5"/>
  <c r="N15" i="5" l="1"/>
  <c r="N11" i="5"/>
  <c r="F11" i="1"/>
  <c r="F20" i="1"/>
  <c r="L20" i="1"/>
  <c r="C28" i="1"/>
  <c r="G44" i="5"/>
  <c r="G45" i="5"/>
  <c r="G46" i="5"/>
  <c r="G47" i="5"/>
  <c r="G48" i="5"/>
  <c r="G49" i="5"/>
  <c r="G60" i="5"/>
  <c r="G61" i="5"/>
  <c r="L14" i="1" l="1"/>
  <c r="J14" i="1"/>
  <c r="E20" i="1"/>
  <c r="L10" i="1" l="1"/>
  <c r="H66" i="5"/>
  <c r="H65" i="5"/>
  <c r="N60" i="5"/>
  <c r="N28" i="5"/>
  <c r="N67" i="5"/>
  <c r="N36" i="5"/>
  <c r="N62" i="5"/>
  <c r="H25" i="5"/>
  <c r="H64" i="5"/>
  <c r="H44" i="5"/>
  <c r="H48" i="5"/>
  <c r="H52" i="5"/>
  <c r="H56" i="5"/>
  <c r="H60" i="5"/>
  <c r="H50" i="5"/>
  <c r="H62" i="5"/>
  <c r="H47" i="5"/>
  <c r="H55" i="5"/>
  <c r="H45" i="5"/>
  <c r="H49" i="5"/>
  <c r="H53" i="5"/>
  <c r="H57" i="5"/>
  <c r="H61" i="5"/>
  <c r="H46" i="5"/>
  <c r="H54" i="5"/>
  <c r="H58" i="5"/>
  <c r="H51" i="5"/>
  <c r="H59" i="5"/>
  <c r="P27" i="5"/>
  <c r="K20" i="1"/>
  <c r="K14" i="1" s="1"/>
  <c r="K10" i="1" s="1"/>
  <c r="M38" i="1"/>
  <c r="J11" i="1"/>
  <c r="J35" i="1"/>
  <c r="J41" i="1"/>
  <c r="G21" i="5"/>
  <c r="G11" i="5"/>
  <c r="J67" i="5"/>
  <c r="G26" i="5"/>
  <c r="F41" i="1"/>
  <c r="E41" i="1"/>
  <c r="D41" i="1"/>
  <c r="C11" i="1"/>
  <c r="C35" i="1"/>
  <c r="C34" i="1" s="1"/>
  <c r="C31" i="1"/>
  <c r="C20" i="1"/>
  <c r="C14" i="1" s="1"/>
  <c r="I41" i="1"/>
  <c r="I35" i="1"/>
  <c r="I28" i="1"/>
  <c r="I20" i="1"/>
  <c r="I14" i="1" s="1"/>
  <c r="I11" i="1"/>
  <c r="I67" i="5"/>
  <c r="C67" i="5"/>
  <c r="G30" i="5"/>
  <c r="G31" i="5"/>
  <c r="G33" i="5"/>
  <c r="G34" i="5"/>
  <c r="G35" i="5"/>
  <c r="G37" i="5"/>
  <c r="G40" i="5"/>
  <c r="G41" i="5"/>
  <c r="G43" i="5"/>
  <c r="G63" i="5"/>
  <c r="G15" i="5"/>
  <c r="G16" i="5"/>
  <c r="G19" i="5"/>
  <c r="G20" i="5"/>
  <c r="G24" i="5"/>
  <c r="G27" i="5"/>
  <c r="G12" i="5"/>
  <c r="D11" i="1"/>
  <c r="G24" i="1"/>
  <c r="L28" i="1"/>
  <c r="K28" i="1"/>
  <c r="L11" i="1"/>
  <c r="G25" i="1"/>
  <c r="G14" i="5"/>
  <c r="G12" i="1"/>
  <c r="G13" i="1"/>
  <c r="G15" i="1"/>
  <c r="G18" i="1"/>
  <c r="G19" i="1"/>
  <c r="G21" i="1"/>
  <c r="G22" i="1"/>
  <c r="G23" i="1"/>
  <c r="G29" i="1"/>
  <c r="G32" i="1"/>
  <c r="H24" i="5"/>
  <c r="L41" i="1"/>
  <c r="F28" i="1"/>
  <c r="F10" i="1" s="1"/>
  <c r="E28" i="1"/>
  <c r="D28" i="1"/>
  <c r="K41" i="1"/>
  <c r="F31" i="1"/>
  <c r="E31" i="1"/>
  <c r="D31" i="1"/>
  <c r="D10" i="1" s="1"/>
  <c r="D45" i="1" s="1"/>
  <c r="E11" i="1"/>
  <c r="L35" i="1"/>
  <c r="F35" i="1"/>
  <c r="E35" i="1"/>
  <c r="D35" i="1"/>
  <c r="K35" i="1"/>
  <c r="M35" i="1" l="1"/>
  <c r="M10" i="1"/>
  <c r="M14" i="1"/>
  <c r="M34" i="1"/>
  <c r="E34" i="1"/>
  <c r="I34" i="1"/>
  <c r="J34" i="1"/>
  <c r="J45" i="1" s="1"/>
  <c r="M41" i="1"/>
  <c r="G31" i="1"/>
  <c r="F34" i="1"/>
  <c r="C45" i="1"/>
  <c r="D34" i="1"/>
  <c r="G28" i="1"/>
  <c r="G20" i="1"/>
  <c r="G11" i="1"/>
  <c r="K11" i="1"/>
  <c r="K34" i="1"/>
  <c r="L34" i="1"/>
  <c r="E14" i="1"/>
  <c r="H21" i="5"/>
  <c r="M67" i="5"/>
  <c r="H14" i="5"/>
  <c r="H40" i="5"/>
  <c r="H31" i="5"/>
  <c r="H27" i="5"/>
  <c r="H15" i="5"/>
  <c r="H20" i="5"/>
  <c r="H19" i="5"/>
  <c r="H33" i="5"/>
  <c r="H36" i="5"/>
  <c r="H37" i="5"/>
  <c r="H16" i="5"/>
  <c r="H35" i="5"/>
  <c r="H63" i="5"/>
  <c r="G67" i="5"/>
  <c r="H26" i="5"/>
  <c r="H11" i="5"/>
  <c r="H34" i="5"/>
  <c r="H43" i="5"/>
  <c r="H67" i="5"/>
  <c r="H12" i="5"/>
  <c r="H30" i="5"/>
  <c r="H41" i="5"/>
  <c r="L45" i="1" l="1"/>
  <c r="I45" i="1"/>
  <c r="K45" i="1"/>
  <c r="K49" i="1" s="1"/>
  <c r="D48" i="1"/>
  <c r="H10" i="1"/>
  <c r="J49" i="1"/>
  <c r="G14" i="1"/>
  <c r="N35" i="1" l="1"/>
  <c r="N10" i="1"/>
  <c r="N14" i="1"/>
  <c r="N15" i="1"/>
  <c r="N17" i="1"/>
  <c r="N36" i="1"/>
  <c r="N45" i="1"/>
  <c r="M45" i="1"/>
  <c r="N34" i="1"/>
  <c r="H21" i="1"/>
  <c r="H13" i="1"/>
  <c r="H30" i="1"/>
  <c r="H41" i="1"/>
  <c r="H29" i="1"/>
  <c r="H28" i="1" s="1"/>
  <c r="H18" i="1"/>
  <c r="H17" i="1"/>
  <c r="H14" i="1"/>
  <c r="H27" i="1"/>
  <c r="H24" i="1"/>
  <c r="H22" i="1"/>
  <c r="H11" i="1"/>
  <c r="F48" i="1"/>
  <c r="H15" i="1"/>
  <c r="H25" i="1"/>
  <c r="H12" i="1"/>
  <c r="H32" i="1"/>
  <c r="H31" i="1" s="1"/>
  <c r="H34" i="1"/>
  <c r="H16" i="1"/>
  <c r="H19" i="1"/>
  <c r="H45" i="1"/>
  <c r="H23" i="1"/>
  <c r="H20" i="1"/>
  <c r="H44" i="1"/>
  <c r="L49" i="1"/>
  <c r="N37" i="1"/>
  <c r="N39" i="1"/>
  <c r="N16" i="1"/>
  <c r="G45" i="1"/>
  <c r="G10" i="1"/>
  <c r="E48" i="1" l="1"/>
</calcChain>
</file>

<file path=xl/sharedStrings.xml><?xml version="1.0" encoding="utf-8"?>
<sst xmlns="http://schemas.openxmlformats.org/spreadsheetml/2006/main" count="215" uniqueCount="159">
  <si>
    <t xml:space="preserve"> </t>
  </si>
  <si>
    <t>Видатки спеціального фонду</t>
  </si>
  <si>
    <t>Резервний фонд</t>
  </si>
  <si>
    <t>Всього видатків</t>
  </si>
  <si>
    <t>ВИДАТКИ</t>
  </si>
  <si>
    <t>Додаток 3</t>
  </si>
  <si>
    <t>КЕКВ</t>
  </si>
  <si>
    <t>Найменування видатків</t>
  </si>
  <si>
    <t>Загальний фонд</t>
  </si>
  <si>
    <t>Спеціальний фонд</t>
  </si>
  <si>
    <t>Поточні видатки</t>
  </si>
  <si>
    <t>Заробітна плата</t>
  </si>
  <si>
    <t>Продукти харчування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</si>
  <si>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</si>
  <si>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</si>
  <si>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</si>
  <si>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</si>
  <si>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Субсидії і поточні трансферти</t>
  </si>
  <si>
    <t xml:space="preserve">Капітальні видатки </t>
  </si>
  <si>
    <t>Нерозподілені видатки</t>
  </si>
  <si>
    <t xml:space="preserve">Всього </t>
  </si>
  <si>
    <t>Оплата комунальних послуг та енергоносіїв</t>
  </si>
  <si>
    <t>Медикаменти та перев'язувальні матеріали</t>
  </si>
  <si>
    <t>Оплата послуг (крім комунальних)</t>
  </si>
  <si>
    <t>Придбання основного капіталу</t>
  </si>
  <si>
    <t>Придбання обладнання і предметів довгострокового користування</t>
  </si>
  <si>
    <t>грн.</t>
  </si>
  <si>
    <t>Структура в загальному обсязі (%)</t>
  </si>
  <si>
    <t>Капітальні трансферти</t>
  </si>
  <si>
    <t>Капітальні трансферти підприємствам (установам, організаціям)</t>
  </si>
  <si>
    <t>Інші виплати населенню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</si>
  <si>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</si>
  <si>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</si>
  <si>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</si>
  <si>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Оплата праці і нарахування на заробітну плату</t>
  </si>
  <si>
    <t>Окремі заходи по реалізації державних (регіональних) програм, не віднесені до заходів розвитку</t>
  </si>
  <si>
    <t>Капітальний ремонт інших об`єктів</t>
  </si>
  <si>
    <t>Капітальні трансферти органам державного управління інших рівнів</t>
  </si>
  <si>
    <t>Додаток 2</t>
  </si>
  <si>
    <t>Соціальне забезпечення</t>
  </si>
  <si>
    <t>Субсидії та поточні трансферти підприємствам (установам, організаціям)</t>
  </si>
  <si>
    <t>Реконструкція та реставрація інших об`єктів</t>
  </si>
  <si>
    <t>Капітальне будівництво (придбання) інших об`єктів</t>
  </si>
  <si>
    <t>Поточні трансферти органам державного управління інших рівнів</t>
  </si>
  <si>
    <t>Дослідження і розробки, окремі заходи розвитку по реалізації державних (регіональних) програм</t>
  </si>
  <si>
    <t xml:space="preserve">% фінансування плану </t>
  </si>
  <si>
    <t>Питома вага у загальних видатках (%)</t>
  </si>
  <si>
    <t>% фінансування плану</t>
  </si>
  <si>
    <t>Капітальний ремонт житлового фонду (приміщень)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</si>
  <si>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</si>
  <si>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Заходи державної політики з питань дітей та їх соціального захисту</t>
  </si>
  <si>
    <t>Проведення навчально-тренувальних зборів і змагань з олімпійських видів спорту</t>
  </si>
  <si>
    <t>Заходи, пов`язані з поліпшенням питної води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</si>
  <si>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</si>
  <si>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дошкільної освіти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</si>
  <si>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</si>
  <si>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</si>
  <si>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Експлуатація та технічне обслуговування житлового фонду</t>
  </si>
  <si>
    <t>Організація благоустрою населених пунктів</t>
  </si>
  <si>
    <t>Здійснення заходів із землеустрою</t>
  </si>
  <si>
    <t>Утримання та розвиток автомобільних доріг та дорожньої інфраструктури за рахунок коштів місцевого бюджету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</si>
  <si>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</si>
  <si>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</si>
  <si>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Охорона та раціональне використання природних ресурсів</t>
  </si>
  <si>
    <t>Будівництво об`єктів житлово-комунального господарства</t>
  </si>
  <si>
    <t>Інші поточні видатки</t>
  </si>
  <si>
    <t>Оплата інших енергоносіїв та інших комунальних послуг</t>
  </si>
  <si>
    <t>Код Програмної класифікації видатків та кредитування місцевого бюджету</t>
  </si>
  <si>
    <t>Забезпечення діяльності водопровідно-каналізаційного господарства</t>
  </si>
  <si>
    <t>Забезпечення діяльності палаців i будинків культури, клубів, центрів дозвілля та iнших клубних закладів</t>
  </si>
  <si>
    <t xml:space="preserve">з  бюджету Дніпрорудненської міської територіальної громади </t>
  </si>
  <si>
    <t xml:space="preserve">Структура видатків за економічною класифікацією </t>
  </si>
  <si>
    <t>Керівництво і управління у відповідній сфері у містах (місті Києві), селищах, селах, територіальних громадах</t>
  </si>
  <si>
    <t>Надання загальної середньої освіти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</si>
  <si>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</si>
  <si>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</si>
  <si>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</si>
  <si>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</si>
  <si>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</si>
  <si>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Централізовані заходи з лікування хворих на цукровий та нецукровий діабет</t>
  </si>
  <si>
    <t>Централізовані заходи з лікування онкологічних хворих</t>
  </si>
  <si>
    <t>Інші програми та заходи у сфері охорони здоров`я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</si>
  <si>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</si>
  <si>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навчально-тренувальна робота комунальних дитячо-юнацьких спортивних шкіл</t>
  </si>
  <si>
    <t>Забезпечення збору та вивезення сміття і відходів</t>
  </si>
  <si>
    <t>Інша діяльність, пов`язана з експлуатацією об`єктів житлово-комунального господарства</t>
  </si>
  <si>
    <t>Інші субвенції з місцевого бюджету</t>
  </si>
  <si>
    <t>Розроблення схем планування та забудови територій (містобудівної документації)</t>
  </si>
  <si>
    <t>0150</t>
  </si>
  <si>
    <t>0160</t>
  </si>
  <si>
    <t>1010</t>
  </si>
  <si>
    <t>Оплата природного газу</t>
  </si>
  <si>
    <t>Інші заходи та заклади молодіжної політики</t>
  </si>
  <si>
    <t>Забезпечення діяльності бібліотек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</si>
  <si>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</si>
  <si>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</si>
  <si>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</si>
  <si>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</si>
  <si>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</si>
  <si>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</si>
  <si>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1210</t>
  </si>
  <si>
    <t>2010</t>
  </si>
  <si>
    <t>Багатопрофільна стаціонарна медична допомога населенню</t>
  </si>
  <si>
    <t>2100</t>
  </si>
  <si>
    <t>2144</t>
  </si>
  <si>
    <t>2145</t>
  </si>
  <si>
    <t>2152</t>
  </si>
  <si>
    <t>3104</t>
  </si>
  <si>
    <t>3112</t>
  </si>
  <si>
    <t>3242</t>
  </si>
  <si>
    <t>4030</t>
  </si>
  <si>
    <t>4040</t>
  </si>
  <si>
    <t>Забезпечення діяльності музеїв i виставок</t>
  </si>
  <si>
    <t>4060</t>
  </si>
  <si>
    <t>4082</t>
  </si>
  <si>
    <t>5011</t>
  </si>
  <si>
    <t>5031</t>
  </si>
  <si>
    <t>6011</t>
  </si>
  <si>
    <t>6012</t>
  </si>
  <si>
    <t>Забезпечення діяльності з виробництва, транспортування, постачання теплової енергії</t>
  </si>
  <si>
    <t>6013</t>
  </si>
  <si>
    <t>6014</t>
  </si>
  <si>
    <t>6017</t>
  </si>
  <si>
    <t>6030</t>
  </si>
  <si>
    <t>6040</t>
  </si>
  <si>
    <t>7130</t>
  </si>
  <si>
    <t>Будівництво медичних установ та закладів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</si>
  <si>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</si>
  <si>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</si>
  <si>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</si>
  <si>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</si>
  <si>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(08560000000)</t>
  </si>
  <si>
    <t>0180</t>
  </si>
  <si>
    <t>Інша діяльність у сфері державного управління</t>
  </si>
  <si>
    <t>Інші програми та заходи у сфері освіти</t>
  </si>
  <si>
    <t>Членські внески до асоціацій органів місцевого самоврядування</t>
  </si>
  <si>
    <t>Погашення заборгованості з різниці в тарифах, що підлягає урегулюванню згідно із Законом України `Про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водовідвеення</t>
  </si>
  <si>
    <t>Компенсаційні виплати за пільговий проїзд окремих категорій громадян на залізничному транспорті</t>
  </si>
  <si>
    <r>
      <t>Видатки загального фонду</t>
    </r>
    <r>
      <rPr>
        <sz val="8"/>
        <rFont val="Times New Roman"/>
        <family val="1"/>
        <charset val="204"/>
      </rPr>
      <t xml:space="preserve"> </t>
    </r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</si>
  <si>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</si>
  <si>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Заходи та роботи з територіальної оборони</t>
  </si>
  <si>
    <t>до розпорядження начальника міської військової адміністрації</t>
  </si>
  <si>
    <t xml:space="preserve"> План на 2024 рік </t>
  </si>
  <si>
    <t xml:space="preserve">Затверджений план на 2024 рік </t>
  </si>
  <si>
    <t xml:space="preserve">План на 2024 рік </t>
  </si>
  <si>
    <t>План на 2024 рік урахуванням змін</t>
  </si>
  <si>
    <t>План на 2024 рік з урахуванням змін</t>
  </si>
  <si>
    <t>Уточнений план на І півріччя 2024 року</t>
  </si>
  <si>
    <t>Кошторисні призначенн на І півріччя 2024 року</t>
  </si>
  <si>
    <t>(0856000000)</t>
  </si>
  <si>
    <t>Начальник міської військової адміністрації</t>
  </si>
  <si>
    <t>Антон КОЗИРЄВ</t>
  </si>
  <si>
    <t>за програмною класифікацією видатків за І півріччя 2024 року</t>
  </si>
  <si>
    <t>План на І півріччя 2024 року</t>
  </si>
  <si>
    <t>Касові видатки за І півріччя 2024 року</t>
  </si>
  <si>
    <t>з бюджету Дніпрорудненської міської територіальної громади за І півріччя 2024 року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</si>
  <si>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</si>
  <si>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05.08.2024 №136 </t>
  </si>
  <si>
    <t>05.08.2024 №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</si>
</sst>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6" x14ac:knownFonts="1"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0" tint="-0.49998474074526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5" fillId="0" borderId="0"/>
    <xf numFmtId="0" fontId="17" fillId="0" borderId="0"/>
  </cellStyleXfs>
  <cellXfs count="246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2" fillId="0" borderId="0" xfId="0" applyFont="1" applyAlignment="1"/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8" fillId="0" borderId="0" xfId="0" applyFont="1" applyAlignment="1">
      <alignment horizontal="right"/>
    </xf>
    <xf numFmtId="3" fontId="4" fillId="2" borderId="5" xfId="0" applyNumberFormat="1" applyFont="1" applyFill="1" applyBorder="1" applyAlignment="1">
      <alignment wrapText="1"/>
    </xf>
    <xf numFmtId="3" fontId="4" fillId="0" borderId="6" xfId="0" applyNumberFormat="1" applyFont="1" applyBorder="1" applyAlignment="1"/>
    <xf numFmtId="3" fontId="10" fillId="2" borderId="5" xfId="0" applyNumberFormat="1" applyFont="1" applyFill="1" applyBorder="1" applyAlignment="1">
      <alignment wrapText="1"/>
    </xf>
    <xf numFmtId="3" fontId="4" fillId="2" borderId="7" xfId="0" applyNumberFormat="1" applyFont="1" applyFill="1" applyBorder="1" applyAlignment="1">
      <alignment wrapText="1"/>
    </xf>
    <xf numFmtId="3" fontId="4" fillId="2" borderId="8" xfId="0" applyNumberFormat="1" applyFont="1" applyFill="1" applyBorder="1" applyAlignment="1">
      <alignment wrapText="1"/>
    </xf>
    <xf numFmtId="3" fontId="4" fillId="2" borderId="9" xfId="0" applyNumberFormat="1" applyFont="1" applyFill="1" applyBorder="1" applyAlignment="1">
      <alignment wrapText="1"/>
    </xf>
    <xf numFmtId="3" fontId="10" fillId="2" borderId="7" xfId="0" applyNumberFormat="1" applyFont="1" applyFill="1" applyBorder="1" applyAlignment="1">
      <alignment wrapText="1"/>
    </xf>
    <xf numFmtId="3" fontId="10" fillId="2" borderId="12" xfId="0" applyNumberFormat="1" applyFont="1" applyFill="1" applyBorder="1" applyAlignment="1">
      <alignment wrapText="1"/>
    </xf>
    <xf numFmtId="3" fontId="10" fillId="2" borderId="13" xfId="0" applyNumberFormat="1" applyFont="1" applyFill="1" applyBorder="1" applyAlignment="1">
      <alignment wrapText="1"/>
    </xf>
    <xf numFmtId="3" fontId="10" fillId="2" borderId="4" xfId="0" applyNumberFormat="1" applyFont="1" applyFill="1" applyBorder="1" applyAlignment="1">
      <alignment wrapText="1"/>
    </xf>
    <xf numFmtId="3" fontId="4" fillId="2" borderId="14" xfId="0" applyNumberFormat="1" applyFont="1" applyFill="1" applyBorder="1" applyAlignment="1">
      <alignment wrapText="1"/>
    </xf>
    <xf numFmtId="3" fontId="4" fillId="2" borderId="16" xfId="0" applyNumberFormat="1" applyFont="1" applyFill="1" applyBorder="1" applyAlignment="1">
      <alignment wrapText="1"/>
    </xf>
    <xf numFmtId="3" fontId="4" fillId="2" borderId="17" xfId="0" applyNumberFormat="1" applyFont="1" applyFill="1" applyBorder="1" applyAlignment="1">
      <alignment wrapText="1"/>
    </xf>
    <xf numFmtId="3" fontId="4" fillId="2" borderId="13" xfId="0" applyNumberFormat="1" applyFont="1" applyFill="1" applyBorder="1" applyAlignment="1">
      <alignment wrapText="1"/>
    </xf>
    <xf numFmtId="3" fontId="10" fillId="2" borderId="18" xfId="0" applyNumberFormat="1" applyFont="1" applyFill="1" applyBorder="1" applyAlignment="1">
      <alignment wrapText="1"/>
    </xf>
    <xf numFmtId="3" fontId="4" fillId="2" borderId="15" xfId="0" applyNumberFormat="1" applyFont="1" applyFill="1" applyBorder="1" applyAlignment="1">
      <alignment wrapText="1"/>
    </xf>
    <xf numFmtId="3" fontId="4" fillId="2" borderId="19" xfId="0" applyNumberFormat="1" applyFont="1" applyFill="1" applyBorder="1" applyAlignment="1">
      <alignment wrapText="1"/>
    </xf>
    <xf numFmtId="3" fontId="10" fillId="2" borderId="10" xfId="0" applyNumberFormat="1" applyFont="1" applyFill="1" applyBorder="1" applyAlignment="1">
      <alignment wrapText="1"/>
    </xf>
    <xf numFmtId="3" fontId="4" fillId="2" borderId="11" xfId="0" applyNumberFormat="1" applyFont="1" applyFill="1" applyBorder="1" applyAlignment="1">
      <alignment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3" fontId="11" fillId="2" borderId="24" xfId="0" applyNumberFormat="1" applyFont="1" applyFill="1" applyBorder="1" applyAlignment="1">
      <alignment wrapText="1"/>
    </xf>
    <xf numFmtId="3" fontId="10" fillId="0" borderId="6" xfId="0" applyNumberFormat="1" applyFont="1" applyBorder="1" applyAlignment="1"/>
    <xf numFmtId="3" fontId="4" fillId="2" borderId="25" xfId="0" applyNumberFormat="1" applyFont="1" applyFill="1" applyBorder="1" applyAlignment="1">
      <alignment wrapText="1"/>
    </xf>
    <xf numFmtId="3" fontId="10" fillId="2" borderId="8" xfId="0" applyNumberFormat="1" applyFont="1" applyFill="1" applyBorder="1" applyAlignment="1">
      <alignment wrapText="1"/>
    </xf>
    <xf numFmtId="3" fontId="10" fillId="2" borderId="1" xfId="0" applyNumberFormat="1" applyFont="1" applyFill="1" applyBorder="1" applyAlignment="1">
      <alignment wrapText="1"/>
    </xf>
    <xf numFmtId="3" fontId="4" fillId="2" borderId="26" xfId="0" applyNumberFormat="1" applyFont="1" applyFill="1" applyBorder="1" applyAlignment="1">
      <alignment wrapText="1"/>
    </xf>
    <xf numFmtId="3" fontId="4" fillId="2" borderId="27" xfId="0" applyNumberFormat="1" applyFont="1" applyFill="1" applyBorder="1" applyAlignment="1">
      <alignment wrapText="1"/>
    </xf>
    <xf numFmtId="3" fontId="4" fillId="0" borderId="5" xfId="0" applyNumberFormat="1" applyFont="1" applyBorder="1" applyAlignment="1"/>
    <xf numFmtId="3" fontId="4" fillId="0" borderId="16" xfId="0" applyNumberFormat="1" applyFont="1" applyBorder="1" applyAlignment="1"/>
    <xf numFmtId="3" fontId="10" fillId="2" borderId="19" xfId="0" applyNumberFormat="1" applyFont="1" applyFill="1" applyBorder="1" applyAlignment="1">
      <alignment wrapText="1"/>
    </xf>
    <xf numFmtId="3" fontId="10" fillId="2" borderId="24" xfId="0" applyNumberFormat="1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/>
    <xf numFmtId="0" fontId="13" fillId="2" borderId="23" xfId="0" applyFont="1" applyFill="1" applyBorder="1" applyAlignment="1">
      <alignment vertical="top" wrapText="1"/>
    </xf>
    <xf numFmtId="0" fontId="13" fillId="3" borderId="32" xfId="0" applyFont="1" applyFill="1" applyBorder="1" applyAlignment="1">
      <alignment vertical="top" wrapText="1"/>
    </xf>
    <xf numFmtId="0" fontId="9" fillId="2" borderId="33" xfId="0" applyFont="1" applyFill="1" applyBorder="1" applyAlignment="1">
      <alignment vertical="top" wrapText="1"/>
    </xf>
    <xf numFmtId="0" fontId="13" fillId="2" borderId="33" xfId="0" applyFont="1" applyFill="1" applyBorder="1" applyAlignment="1">
      <alignment vertical="top" wrapText="1"/>
    </xf>
    <xf numFmtId="0" fontId="9" fillId="2" borderId="33" xfId="0" applyFont="1" applyFill="1" applyBorder="1" applyAlignment="1">
      <alignment horizontal="right" wrapText="1"/>
    </xf>
    <xf numFmtId="0" fontId="9" fillId="2" borderId="34" xfId="0" applyFont="1" applyFill="1" applyBorder="1" applyAlignment="1">
      <alignment wrapText="1"/>
    </xf>
    <xf numFmtId="0" fontId="9" fillId="2" borderId="35" xfId="0" applyFont="1" applyFill="1" applyBorder="1" applyAlignment="1">
      <alignment horizontal="right" wrapText="1"/>
    </xf>
    <xf numFmtId="0" fontId="13" fillId="2" borderId="35" xfId="0" applyFont="1" applyFill="1" applyBorder="1" applyAlignment="1">
      <alignment horizontal="right" wrapText="1"/>
    </xf>
    <xf numFmtId="0" fontId="13" fillId="2" borderId="21" xfId="0" applyFont="1" applyFill="1" applyBorder="1" applyAlignment="1">
      <alignment vertical="top" wrapText="1"/>
    </xf>
    <xf numFmtId="0" fontId="13" fillId="2" borderId="23" xfId="0" applyFont="1" applyFill="1" applyBorder="1" applyAlignment="1">
      <alignment wrapText="1"/>
    </xf>
    <xf numFmtId="0" fontId="13" fillId="2" borderId="37" xfId="0" applyFont="1" applyFill="1" applyBorder="1" applyAlignment="1">
      <alignment wrapText="1"/>
    </xf>
    <xf numFmtId="0" fontId="9" fillId="2" borderId="33" xfId="0" applyFont="1" applyFill="1" applyBorder="1" applyAlignment="1">
      <alignment wrapText="1"/>
    </xf>
    <xf numFmtId="0" fontId="9" fillId="2" borderId="38" xfId="0" applyFont="1" applyFill="1" applyBorder="1" applyAlignment="1">
      <alignment wrapText="1"/>
    </xf>
    <xf numFmtId="3" fontId="4" fillId="3" borderId="19" xfId="0" applyNumberFormat="1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3" fontId="4" fillId="2" borderId="4" xfId="0" applyNumberFormat="1" applyFont="1" applyFill="1" applyBorder="1" applyAlignment="1">
      <alignment wrapText="1"/>
    </xf>
    <xf numFmtId="3" fontId="4" fillId="3" borderId="8" xfId="0" applyNumberFormat="1" applyFont="1" applyFill="1" applyBorder="1" applyAlignment="1">
      <alignment wrapText="1"/>
    </xf>
    <xf numFmtId="3" fontId="10" fillId="3" borderId="19" xfId="0" applyNumberFormat="1" applyFont="1" applyFill="1" applyBorder="1" applyAlignment="1">
      <alignment wrapText="1"/>
    </xf>
    <xf numFmtId="3" fontId="10" fillId="3" borderId="14" xfId="0" applyNumberFormat="1" applyFont="1" applyFill="1" applyBorder="1" applyAlignment="1">
      <alignment wrapText="1"/>
    </xf>
    <xf numFmtId="3" fontId="18" fillId="0" borderId="0" xfId="0" applyNumberFormat="1" applyFont="1"/>
    <xf numFmtId="3" fontId="19" fillId="3" borderId="0" xfId="0" applyNumberFormat="1" applyFont="1" applyFill="1"/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4" fillId="0" borderId="0" xfId="0" applyFont="1" applyAlignment="1">
      <alignment horizontal="right"/>
    </xf>
    <xf numFmtId="0" fontId="9" fillId="2" borderId="31" xfId="0" applyFont="1" applyFill="1" applyBorder="1" applyAlignment="1">
      <alignment wrapText="1"/>
    </xf>
    <xf numFmtId="0" fontId="13" fillId="2" borderId="33" xfId="0" applyFont="1" applyFill="1" applyBorder="1" applyAlignment="1">
      <alignment wrapText="1"/>
    </xf>
    <xf numFmtId="164" fontId="4" fillId="2" borderId="7" xfId="0" applyNumberFormat="1" applyFont="1" applyFill="1" applyBorder="1" applyAlignment="1">
      <alignment wrapText="1"/>
    </xf>
    <xf numFmtId="3" fontId="4" fillId="2" borderId="41" xfId="0" applyNumberFormat="1" applyFont="1" applyFill="1" applyBorder="1" applyAlignment="1">
      <alignment wrapText="1"/>
    </xf>
    <xf numFmtId="3" fontId="4" fillId="2" borderId="42" xfId="0" applyNumberFormat="1" applyFont="1" applyFill="1" applyBorder="1" applyAlignment="1">
      <alignment wrapText="1"/>
    </xf>
    <xf numFmtId="3" fontId="2" fillId="0" borderId="0" xfId="0" applyNumberFormat="1" applyFont="1" applyAlignment="1">
      <alignment horizontal="center"/>
    </xf>
    <xf numFmtId="0" fontId="8" fillId="2" borderId="18" xfId="0" applyFont="1" applyFill="1" applyBorder="1" applyAlignment="1">
      <alignment horizontal="center"/>
    </xf>
    <xf numFmtId="3" fontId="20" fillId="0" borderId="0" xfId="0" applyNumberFormat="1" applyFont="1"/>
    <xf numFmtId="0" fontId="9" fillId="2" borderId="44" xfId="0" applyFont="1" applyFill="1" applyBorder="1" applyAlignment="1">
      <alignment wrapText="1"/>
    </xf>
    <xf numFmtId="0" fontId="9" fillId="2" borderId="35" xfId="0" applyFont="1" applyFill="1" applyBorder="1" applyAlignment="1">
      <alignment wrapText="1"/>
    </xf>
    <xf numFmtId="3" fontId="4" fillId="0" borderId="8" xfId="0" applyNumberFormat="1" applyFont="1" applyBorder="1" applyAlignment="1"/>
    <xf numFmtId="3" fontId="4" fillId="0" borderId="24" xfId="0" applyNumberFormat="1" applyFont="1" applyBorder="1" applyAlignment="1"/>
    <xf numFmtId="3" fontId="4" fillId="2" borderId="24" xfId="0" applyNumberFormat="1" applyFont="1" applyFill="1" applyBorder="1" applyAlignment="1">
      <alignment wrapText="1"/>
    </xf>
    <xf numFmtId="3" fontId="4" fillId="0" borderId="19" xfId="0" applyNumberFormat="1" applyFont="1" applyBorder="1" applyAlignment="1"/>
    <xf numFmtId="3" fontId="10" fillId="0" borderId="8" xfId="0" applyNumberFormat="1" applyFont="1" applyBorder="1" applyAlignment="1"/>
    <xf numFmtId="3" fontId="4" fillId="2" borderId="10" xfId="0" applyNumberFormat="1" applyFont="1" applyFill="1" applyBorder="1" applyAlignment="1">
      <alignment wrapText="1"/>
    </xf>
    <xf numFmtId="3" fontId="10" fillId="2" borderId="26" xfId="0" applyNumberFormat="1" applyFont="1" applyFill="1" applyBorder="1" applyAlignment="1">
      <alignment wrapText="1"/>
    </xf>
    <xf numFmtId="3" fontId="4" fillId="0" borderId="26" xfId="0" applyNumberFormat="1" applyFont="1" applyBorder="1" applyAlignment="1"/>
    <xf numFmtId="3" fontId="4" fillId="0" borderId="45" xfId="0" applyNumberFormat="1" applyFont="1" applyBorder="1" applyAlignment="1"/>
    <xf numFmtId="3" fontId="4" fillId="2" borderId="47" xfId="0" applyNumberFormat="1" applyFont="1" applyFill="1" applyBorder="1" applyAlignment="1">
      <alignment wrapText="1"/>
    </xf>
    <xf numFmtId="3" fontId="4" fillId="2" borderId="46" xfId="0" applyNumberFormat="1" applyFont="1" applyFill="1" applyBorder="1" applyAlignment="1">
      <alignment wrapText="1"/>
    </xf>
    <xf numFmtId="3" fontId="4" fillId="0" borderId="42" xfId="0" applyNumberFormat="1" applyFont="1" applyBorder="1" applyAlignment="1"/>
    <xf numFmtId="3" fontId="10" fillId="2" borderId="41" xfId="0" applyNumberFormat="1" applyFont="1" applyFill="1" applyBorder="1" applyAlignment="1">
      <alignment wrapText="1"/>
    </xf>
    <xf numFmtId="3" fontId="4" fillId="2" borderId="45" xfId="0" applyNumberFormat="1" applyFont="1" applyFill="1" applyBorder="1" applyAlignment="1">
      <alignment wrapText="1"/>
    </xf>
    <xf numFmtId="0" fontId="15" fillId="0" borderId="0" xfId="0" applyFont="1"/>
    <xf numFmtId="0" fontId="3" fillId="2" borderId="31" xfId="0" applyFont="1" applyFill="1" applyBorder="1" applyAlignment="1">
      <alignment wrapText="1"/>
    </xf>
    <xf numFmtId="0" fontId="3" fillId="2" borderId="33" xfId="0" applyFont="1" applyFill="1" applyBorder="1" applyAlignment="1">
      <alignment wrapText="1"/>
    </xf>
    <xf numFmtId="0" fontId="4" fillId="3" borderId="33" xfId="0" applyFont="1" applyFill="1" applyBorder="1" applyAlignment="1">
      <alignment wrapText="1"/>
    </xf>
    <xf numFmtId="49" fontId="3" fillId="2" borderId="48" xfId="0" quotePrefix="1" applyNumberFormat="1" applyFont="1" applyFill="1" applyBorder="1" applyAlignment="1">
      <alignment horizontal="center" wrapText="1"/>
    </xf>
    <xf numFmtId="0" fontId="3" fillId="2" borderId="34" xfId="0" quotePrefix="1" applyFont="1" applyFill="1" applyBorder="1" applyAlignment="1">
      <alignment horizontal="center" wrapText="1"/>
    </xf>
    <xf numFmtId="0" fontId="4" fillId="3" borderId="34" xfId="0" quotePrefix="1" applyFont="1" applyFill="1" applyBorder="1" applyAlignment="1">
      <alignment horizontal="center"/>
    </xf>
    <xf numFmtId="0" fontId="4" fillId="0" borderId="33" xfId="1" applyFont="1" applyBorder="1" applyAlignment="1">
      <alignment wrapText="1"/>
    </xf>
    <xf numFmtId="0" fontId="4" fillId="3" borderId="36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wrapText="1"/>
    </xf>
    <xf numFmtId="3" fontId="10" fillId="4" borderId="18" xfId="0" applyNumberFormat="1" applyFont="1" applyFill="1" applyBorder="1" applyAlignment="1">
      <alignment wrapText="1"/>
    </xf>
    <xf numFmtId="0" fontId="4" fillId="0" borderId="33" xfId="2" applyFont="1" applyBorder="1" applyAlignment="1">
      <alignment wrapText="1"/>
    </xf>
    <xf numFmtId="3" fontId="4" fillId="0" borderId="26" xfId="2" applyNumberFormat="1" applyFont="1" applyBorder="1" applyAlignment="1"/>
    <xf numFmtId="3" fontId="10" fillId="2" borderId="9" xfId="0" applyNumberFormat="1" applyFont="1" applyFill="1" applyBorder="1" applyAlignment="1">
      <alignment wrapText="1"/>
    </xf>
    <xf numFmtId="3" fontId="10" fillId="2" borderId="14" xfId="0" applyNumberFormat="1" applyFont="1" applyFill="1" applyBorder="1" applyAlignment="1">
      <alignment wrapText="1"/>
    </xf>
    <xf numFmtId="0" fontId="4" fillId="0" borderId="34" xfId="1" applyFont="1" applyBorder="1" applyAlignment="1">
      <alignment horizontal="center"/>
    </xf>
    <xf numFmtId="0" fontId="4" fillId="0" borderId="34" xfId="2" applyFont="1" applyBorder="1" applyAlignment="1">
      <alignment horizontal="center" vertical="center"/>
    </xf>
    <xf numFmtId="3" fontId="10" fillId="3" borderId="41" xfId="0" applyNumberFormat="1" applyFont="1" applyFill="1" applyBorder="1" applyAlignment="1">
      <alignment wrapText="1"/>
    </xf>
    <xf numFmtId="3" fontId="7" fillId="5" borderId="28" xfId="0" applyNumberFormat="1" applyFont="1" applyFill="1" applyBorder="1" applyAlignment="1">
      <alignment horizontal="center" wrapText="1"/>
    </xf>
    <xf numFmtId="0" fontId="7" fillId="5" borderId="46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0" fontId="21" fillId="5" borderId="12" xfId="0" applyFont="1" applyFill="1" applyBorder="1" applyAlignment="1">
      <alignment horizontal="center"/>
    </xf>
    <xf numFmtId="0" fontId="21" fillId="5" borderId="30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21" fillId="5" borderId="18" xfId="0" applyFont="1" applyFill="1" applyBorder="1" applyAlignment="1">
      <alignment horizontal="center"/>
    </xf>
    <xf numFmtId="0" fontId="13" fillId="3" borderId="48" xfId="0" applyFont="1" applyFill="1" applyBorder="1" applyAlignment="1">
      <alignment wrapText="1"/>
    </xf>
    <xf numFmtId="0" fontId="14" fillId="2" borderId="34" xfId="0" applyFont="1" applyFill="1" applyBorder="1" applyAlignment="1">
      <alignment wrapText="1"/>
    </xf>
    <xf numFmtId="0" fontId="9" fillId="2" borderId="48" xfId="0" applyFont="1" applyFill="1" applyBorder="1" applyAlignment="1">
      <alignment wrapText="1"/>
    </xf>
    <xf numFmtId="0" fontId="13" fillId="2" borderId="34" xfId="0" applyFont="1" applyFill="1" applyBorder="1" applyAlignment="1">
      <alignment wrapText="1"/>
    </xf>
    <xf numFmtId="3" fontId="10" fillId="3" borderId="9" xfId="0" applyNumberFormat="1" applyFont="1" applyFill="1" applyBorder="1" applyAlignment="1">
      <alignment wrapText="1"/>
    </xf>
    <xf numFmtId="3" fontId="10" fillId="4" borderId="3" xfId="0" applyNumberFormat="1" applyFont="1" applyFill="1" applyBorder="1" applyAlignment="1">
      <alignment wrapText="1"/>
    </xf>
    <xf numFmtId="3" fontId="10" fillId="4" borderId="27" xfId="0" applyNumberFormat="1" applyFont="1" applyFill="1" applyBorder="1" applyAlignment="1">
      <alignment wrapText="1"/>
    </xf>
    <xf numFmtId="3" fontId="10" fillId="4" borderId="15" xfId="0" applyNumberFormat="1" applyFont="1" applyFill="1" applyBorder="1" applyAlignment="1">
      <alignment wrapText="1"/>
    </xf>
    <xf numFmtId="3" fontId="10" fillId="4" borderId="3" xfId="0" applyNumberFormat="1" applyFont="1" applyFill="1" applyBorder="1" applyAlignment="1">
      <alignment vertical="top" wrapText="1"/>
    </xf>
    <xf numFmtId="3" fontId="10" fillId="4" borderId="27" xfId="0" applyNumberFormat="1" applyFont="1" applyFill="1" applyBorder="1" applyAlignment="1">
      <alignment vertical="top" wrapText="1"/>
    </xf>
    <xf numFmtId="3" fontId="10" fillId="4" borderId="15" xfId="0" applyNumberFormat="1" applyFont="1" applyFill="1" applyBorder="1"/>
    <xf numFmtId="3" fontId="10" fillId="4" borderId="2" xfId="0" applyNumberFormat="1" applyFont="1" applyFill="1" applyBorder="1" applyAlignment="1">
      <alignment wrapText="1"/>
    </xf>
    <xf numFmtId="3" fontId="10" fillId="4" borderId="39" xfId="0" applyNumberFormat="1" applyFont="1" applyFill="1" applyBorder="1" applyAlignment="1">
      <alignment wrapText="1"/>
    </xf>
    <xf numFmtId="3" fontId="10" fillId="4" borderId="13" xfId="0" applyNumberFormat="1" applyFont="1" applyFill="1" applyBorder="1" applyAlignment="1">
      <alignment wrapText="1"/>
    </xf>
    <xf numFmtId="3" fontId="10" fillId="4" borderId="12" xfId="0" applyNumberFormat="1" applyFont="1" applyFill="1" applyBorder="1" applyAlignment="1">
      <alignment wrapText="1"/>
    </xf>
    <xf numFmtId="3" fontId="10" fillId="4" borderId="20" xfId="0" applyNumberFormat="1" applyFont="1" applyFill="1" applyBorder="1" applyAlignment="1">
      <alignment wrapText="1"/>
    </xf>
    <xf numFmtId="3" fontId="7" fillId="0" borderId="12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3" fontId="8" fillId="4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5" borderId="10" xfId="0" applyFont="1" applyFill="1" applyBorder="1" applyAlignment="1">
      <alignment horizontal="center" wrapText="1"/>
    </xf>
    <xf numFmtId="3" fontId="10" fillId="3" borderId="53" xfId="0" applyNumberFormat="1" applyFont="1" applyFill="1" applyBorder="1" applyAlignment="1"/>
    <xf numFmtId="0" fontId="13" fillId="3" borderId="31" xfId="0" applyFont="1" applyFill="1" applyBorder="1" applyAlignment="1">
      <alignment wrapText="1"/>
    </xf>
    <xf numFmtId="0" fontId="22" fillId="4" borderId="4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 wrapText="1"/>
    </xf>
    <xf numFmtId="3" fontId="8" fillId="4" borderId="18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 wrapText="1"/>
    </xf>
    <xf numFmtId="0" fontId="8" fillId="4" borderId="30" xfId="0" applyFont="1" applyFill="1" applyBorder="1" applyAlignment="1">
      <alignment horizontal="center" wrapText="1"/>
    </xf>
    <xf numFmtId="3" fontId="8" fillId="0" borderId="18" xfId="0" applyNumberFormat="1" applyFont="1" applyBorder="1" applyAlignment="1">
      <alignment horizontal="center" wrapText="1"/>
    </xf>
    <xf numFmtId="3" fontId="10" fillId="0" borderId="5" xfId="0" applyNumberFormat="1" applyFont="1" applyBorder="1" applyAlignment="1"/>
    <xf numFmtId="3" fontId="10" fillId="0" borderId="26" xfId="0" applyNumberFormat="1" applyFont="1" applyBorder="1" applyAlignment="1"/>
    <xf numFmtId="3" fontId="12" fillId="2" borderId="8" xfId="0" applyNumberFormat="1" applyFont="1" applyFill="1" applyBorder="1" applyAlignment="1">
      <alignment wrapText="1"/>
    </xf>
    <xf numFmtId="0" fontId="13" fillId="4" borderId="57" xfId="0" applyFont="1" applyFill="1" applyBorder="1" applyAlignment="1">
      <alignment vertical="top" wrapText="1"/>
    </xf>
    <xf numFmtId="0" fontId="13" fillId="4" borderId="57" xfId="0" applyFont="1" applyFill="1" applyBorder="1" applyAlignment="1">
      <alignment wrapText="1"/>
    </xf>
    <xf numFmtId="3" fontId="10" fillId="4" borderId="58" xfId="0" applyNumberFormat="1" applyFont="1" applyFill="1" applyBorder="1" applyAlignment="1">
      <alignment wrapText="1"/>
    </xf>
    <xf numFmtId="0" fontId="13" fillId="4" borderId="54" xfId="0" applyFont="1" applyFill="1" applyBorder="1" applyAlignment="1">
      <alignment wrapText="1"/>
    </xf>
    <xf numFmtId="0" fontId="13" fillId="2" borderId="57" xfId="0" applyFont="1" applyFill="1" applyBorder="1" applyAlignment="1">
      <alignment wrapText="1"/>
    </xf>
    <xf numFmtId="0" fontId="13" fillId="2" borderId="55" xfId="0" applyFont="1" applyFill="1" applyBorder="1" applyAlignment="1">
      <alignment wrapText="1"/>
    </xf>
    <xf numFmtId="3" fontId="10" fillId="2" borderId="58" xfId="0" applyNumberFormat="1" applyFont="1" applyFill="1" applyBorder="1" applyAlignment="1">
      <alignment wrapText="1"/>
    </xf>
    <xf numFmtId="3" fontId="10" fillId="0" borderId="39" xfId="2" applyNumberFormat="1" applyFont="1" applyBorder="1" applyAlignment="1"/>
    <xf numFmtId="3" fontId="10" fillId="3" borderId="2" xfId="0" applyNumberFormat="1" applyFont="1" applyFill="1" applyBorder="1" applyAlignment="1">
      <alignment wrapText="1"/>
    </xf>
    <xf numFmtId="164" fontId="10" fillId="2" borderId="20" xfId="0" applyNumberFormat="1" applyFont="1" applyFill="1" applyBorder="1" applyAlignment="1">
      <alignment wrapText="1"/>
    </xf>
    <xf numFmtId="3" fontId="10" fillId="2" borderId="2" xfId="0" applyNumberFormat="1" applyFont="1" applyFill="1" applyBorder="1" applyAlignment="1">
      <alignment wrapText="1"/>
    </xf>
    <xf numFmtId="3" fontId="10" fillId="2" borderId="39" xfId="0" applyNumberFormat="1" applyFont="1" applyFill="1" applyBorder="1" applyAlignment="1">
      <alignment wrapText="1"/>
    </xf>
    <xf numFmtId="3" fontId="10" fillId="0" borderId="59" xfId="0" applyNumberFormat="1" applyFont="1" applyBorder="1" applyAlignment="1"/>
    <xf numFmtId="3" fontId="23" fillId="0" borderId="0" xfId="0" applyNumberFormat="1" applyFont="1"/>
    <xf numFmtId="0" fontId="13" fillId="4" borderId="37" xfId="0" applyFont="1" applyFill="1" applyBorder="1" applyAlignment="1">
      <alignment wrapText="1"/>
    </xf>
    <xf numFmtId="3" fontId="2" fillId="2" borderId="19" xfId="0" applyNumberFormat="1" applyFont="1" applyFill="1" applyBorder="1" applyAlignment="1">
      <alignment wrapText="1"/>
    </xf>
    <xf numFmtId="3" fontId="1" fillId="0" borderId="41" xfId="1" applyNumberFormat="1" applyFont="1" applyBorder="1" applyAlignment="1"/>
    <xf numFmtId="3" fontId="1" fillId="4" borderId="41" xfId="1" applyNumberFormat="1" applyFont="1" applyFill="1" applyBorder="1" applyAlignment="1"/>
    <xf numFmtId="3" fontId="1" fillId="2" borderId="41" xfId="0" applyNumberFormat="1" applyFont="1" applyFill="1" applyBorder="1" applyAlignment="1">
      <alignment wrapText="1"/>
    </xf>
    <xf numFmtId="3" fontId="1" fillId="2" borderId="14" xfId="0" applyNumberFormat="1" applyFont="1" applyFill="1" applyBorder="1" applyAlignment="1">
      <alignment wrapText="1"/>
    </xf>
    <xf numFmtId="3" fontId="1" fillId="2" borderId="9" xfId="0" applyNumberFormat="1" applyFont="1" applyFill="1" applyBorder="1" applyAlignment="1">
      <alignment wrapText="1"/>
    </xf>
    <xf numFmtId="3" fontId="1" fillId="2" borderId="19" xfId="0" applyNumberFormat="1" applyFont="1" applyFill="1" applyBorder="1" applyAlignment="1">
      <alignment wrapText="1"/>
    </xf>
    <xf numFmtId="3" fontId="1" fillId="4" borderId="41" xfId="0" applyNumberFormat="1" applyFont="1" applyFill="1" applyBorder="1" applyAlignment="1">
      <alignment wrapText="1"/>
    </xf>
    <xf numFmtId="3" fontId="1" fillId="2" borderId="29" xfId="0" applyNumberFormat="1" applyFont="1" applyFill="1" applyBorder="1" applyAlignment="1">
      <alignment wrapText="1"/>
    </xf>
    <xf numFmtId="3" fontId="1" fillId="0" borderId="26" xfId="1" applyNumberFormat="1" applyFont="1" applyBorder="1" applyAlignment="1"/>
    <xf numFmtId="3" fontId="1" fillId="4" borderId="26" xfId="1" applyNumberFormat="1" applyFont="1" applyFill="1" applyBorder="1" applyAlignment="1"/>
    <xf numFmtId="3" fontId="1" fillId="2" borderId="7" xfId="0" applyNumberFormat="1" applyFont="1" applyFill="1" applyBorder="1" applyAlignment="1">
      <alignment wrapText="1"/>
    </xf>
    <xf numFmtId="3" fontId="2" fillId="2" borderId="8" xfId="0" applyNumberFormat="1" applyFont="1" applyFill="1" applyBorder="1" applyAlignment="1">
      <alignment wrapText="1"/>
    </xf>
    <xf numFmtId="3" fontId="1" fillId="2" borderId="26" xfId="0" applyNumberFormat="1" applyFont="1" applyFill="1" applyBorder="1" applyAlignment="1">
      <alignment wrapText="1"/>
    </xf>
    <xf numFmtId="3" fontId="1" fillId="2" borderId="5" xfId="0" applyNumberFormat="1" applyFont="1" applyFill="1" applyBorder="1" applyAlignment="1">
      <alignment wrapText="1"/>
    </xf>
    <xf numFmtId="3" fontId="1" fillId="2" borderId="8" xfId="0" applyNumberFormat="1" applyFont="1" applyFill="1" applyBorder="1" applyAlignment="1">
      <alignment wrapText="1"/>
    </xf>
    <xf numFmtId="3" fontId="1" fillId="3" borderId="8" xfId="0" applyNumberFormat="1" applyFont="1" applyFill="1" applyBorder="1" applyAlignment="1">
      <alignment wrapText="1"/>
    </xf>
    <xf numFmtId="3" fontId="1" fillId="4" borderId="26" xfId="0" applyNumberFormat="1" applyFont="1" applyFill="1" applyBorder="1" applyAlignment="1">
      <alignment wrapText="1"/>
    </xf>
    <xf numFmtId="3" fontId="1" fillId="0" borderId="8" xfId="1" applyNumberFormat="1" applyFont="1" applyBorder="1" applyAlignment="1"/>
    <xf numFmtId="3" fontId="1" fillId="2" borderId="6" xfId="0" applyNumberFormat="1" applyFont="1" applyFill="1" applyBorder="1" applyAlignment="1">
      <alignment wrapText="1"/>
    </xf>
    <xf numFmtId="3" fontId="1" fillId="4" borderId="45" xfId="0" applyNumberFormat="1" applyFont="1" applyFill="1" applyBorder="1" applyAlignment="1">
      <alignment wrapText="1"/>
    </xf>
    <xf numFmtId="3" fontId="1" fillId="2" borderId="17" xfId="0" applyNumberFormat="1" applyFont="1" applyFill="1" applyBorder="1" applyAlignment="1">
      <alignment wrapText="1"/>
    </xf>
    <xf numFmtId="3" fontId="1" fillId="3" borderId="42" xfId="0" applyNumberFormat="1" applyFont="1" applyFill="1" applyBorder="1" applyAlignment="1">
      <alignment wrapText="1"/>
    </xf>
    <xf numFmtId="3" fontId="1" fillId="2" borderId="2" xfId="0" applyNumberFormat="1" applyFont="1" applyFill="1" applyBorder="1" applyAlignment="1">
      <alignment wrapText="1"/>
    </xf>
    <xf numFmtId="3" fontId="1" fillId="2" borderId="39" xfId="0" applyNumberFormat="1" applyFont="1" applyFill="1" applyBorder="1" applyAlignment="1">
      <alignment wrapText="1"/>
    </xf>
    <xf numFmtId="3" fontId="1" fillId="4" borderId="39" xfId="0" applyNumberFormat="1" applyFont="1" applyFill="1" applyBorder="1" applyAlignment="1">
      <alignment wrapText="1"/>
    </xf>
    <xf numFmtId="3" fontId="1" fillId="2" borderId="20" xfId="0" applyNumberFormat="1" applyFont="1" applyFill="1" applyBorder="1" applyAlignment="1">
      <alignment wrapText="1"/>
    </xf>
    <xf numFmtId="3" fontId="1" fillId="2" borderId="25" xfId="0" applyNumberFormat="1" applyFont="1" applyFill="1" applyBorder="1" applyAlignment="1">
      <alignment wrapText="1"/>
    </xf>
    <xf numFmtId="3" fontId="1" fillId="2" borderId="42" xfId="0" applyNumberFormat="1" applyFont="1" applyFill="1" applyBorder="1" applyAlignment="1">
      <alignment wrapText="1"/>
    </xf>
    <xf numFmtId="3" fontId="1" fillId="2" borderId="40" xfId="0" applyNumberFormat="1" applyFont="1" applyFill="1" applyBorder="1" applyAlignment="1">
      <alignment wrapText="1"/>
    </xf>
    <xf numFmtId="3" fontId="24" fillId="4" borderId="18" xfId="0" applyNumberFormat="1" applyFont="1" applyFill="1" applyBorder="1" applyAlignment="1">
      <alignment horizontal="right" wrapText="1"/>
    </xf>
    <xf numFmtId="3" fontId="25" fillId="4" borderId="18" xfId="0" applyNumberFormat="1" applyFont="1" applyFill="1" applyBorder="1" applyAlignment="1">
      <alignment wrapText="1"/>
    </xf>
    <xf numFmtId="3" fontId="25" fillId="4" borderId="1" xfId="0" applyNumberFormat="1" applyFont="1" applyFill="1" applyBorder="1" applyAlignment="1">
      <alignment wrapText="1"/>
    </xf>
    <xf numFmtId="3" fontId="25" fillId="4" borderId="13" xfId="0" applyNumberFormat="1" applyFont="1" applyFill="1" applyBorder="1" applyAlignment="1">
      <alignment wrapText="1"/>
    </xf>
    <xf numFmtId="3" fontId="25" fillId="4" borderId="30" xfId="0" applyNumberFormat="1" applyFont="1" applyFill="1" applyBorder="1" applyAlignment="1">
      <alignment wrapText="1"/>
    </xf>
    <xf numFmtId="0" fontId="4" fillId="3" borderId="35" xfId="0" applyFont="1" applyFill="1" applyBorder="1" applyAlignment="1">
      <alignment wrapText="1"/>
    </xf>
    <xf numFmtId="3" fontId="1" fillId="4" borderId="47" xfId="0" applyNumberFormat="1" applyFont="1" applyFill="1" applyBorder="1" applyAlignment="1">
      <alignment wrapText="1"/>
    </xf>
    <xf numFmtId="3" fontId="1" fillId="2" borderId="60" xfId="0" applyNumberFormat="1" applyFont="1" applyFill="1" applyBorder="1" applyAlignment="1">
      <alignment wrapText="1"/>
    </xf>
    <xf numFmtId="3" fontId="1" fillId="3" borderId="5" xfId="0" applyNumberFormat="1" applyFont="1" applyFill="1" applyBorder="1" applyAlignment="1">
      <alignment wrapText="1"/>
    </xf>
    <xf numFmtId="3" fontId="1" fillId="2" borderId="61" xfId="0" applyNumberFormat="1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2" fillId="4" borderId="37" xfId="0" applyFont="1" applyFill="1" applyBorder="1" applyAlignment="1">
      <alignment horizontal="center" wrapText="1"/>
    </xf>
    <xf numFmtId="0" fontId="22" fillId="4" borderId="36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left" wrapText="1"/>
    </xf>
    <xf numFmtId="0" fontId="6" fillId="4" borderId="49" xfId="0" applyFont="1" applyFill="1" applyBorder="1" applyAlignment="1">
      <alignment horizontal="left" wrapText="1"/>
    </xf>
    <xf numFmtId="0" fontId="22" fillId="4" borderId="50" xfId="0" applyFont="1" applyFill="1" applyBorder="1" applyAlignment="1">
      <alignment horizontal="center"/>
    </xf>
    <xf numFmtId="0" fontId="22" fillId="4" borderId="43" xfId="0" applyFont="1" applyFill="1" applyBorder="1" applyAlignment="1">
      <alignment horizontal="center"/>
    </xf>
    <xf numFmtId="0" fontId="22" fillId="4" borderId="51" xfId="0" applyFont="1" applyFill="1" applyBorder="1" applyAlignment="1">
      <alignment horizontal="center"/>
    </xf>
    <xf numFmtId="49" fontId="7" fillId="0" borderId="52" xfId="0" applyNumberFormat="1" applyFont="1" applyBorder="1" applyAlignment="1">
      <alignment horizontal="left"/>
    </xf>
    <xf numFmtId="0" fontId="22" fillId="4" borderId="22" xfId="0" applyFont="1" applyFill="1" applyBorder="1" applyAlignment="1">
      <alignment horizontal="center"/>
    </xf>
    <xf numFmtId="0" fontId="22" fillId="4" borderId="4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 vertical="top" wrapText="1"/>
    </xf>
    <xf numFmtId="0" fontId="6" fillId="4" borderId="49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2" fontId="7" fillId="5" borderId="54" xfId="0" applyNumberFormat="1" applyFont="1" applyFill="1" applyBorder="1" applyAlignment="1">
      <alignment horizontal="center" wrapText="1"/>
    </xf>
    <xf numFmtId="2" fontId="7" fillId="5" borderId="56" xfId="0" applyNumberFormat="1" applyFont="1" applyFill="1" applyBorder="1" applyAlignment="1">
      <alignment horizontal="center" wrapText="1"/>
    </xf>
  </cellXfs>
  <cellStyles count="4">
    <cellStyle name="Звичайни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view="pageBreakPreview" zoomScaleNormal="100" zoomScaleSheetLayoutView="100" workbookViewId="0">
      <selection activeCell="B3" sqref="B3"/>
    </sheetView>
  </sheetViews>
  <sheetFormatPr defaultRowHeight="12.75" x14ac:dyDescent="0.2"/>
  <cols>
    <col min="1" max="1" width="19.42578125" customWidth="1"/>
    <col min="2" max="2" width="56.85546875" customWidth="1"/>
    <col min="3" max="3" width="14.42578125" style="7" customWidth="1"/>
    <col min="4" max="4" width="14" style="7" customWidth="1"/>
    <col min="5" max="5" width="12.85546875" style="7" customWidth="1"/>
    <col min="6" max="6" width="15.42578125" style="7" customWidth="1"/>
    <col min="7" max="7" width="11.5703125" customWidth="1"/>
    <col min="8" max="8" width="11.42578125" customWidth="1"/>
    <col min="9" max="9" width="10.7109375" customWidth="1"/>
    <col min="10" max="10" width="11.42578125" customWidth="1"/>
    <col min="11" max="11" width="11.140625" customWidth="1"/>
    <col min="12" max="12" width="12.42578125" customWidth="1"/>
    <col min="13" max="13" width="11.42578125" customWidth="1"/>
    <col min="14" max="14" width="10.85546875" customWidth="1"/>
    <col min="15" max="15" width="3.42578125" customWidth="1"/>
    <col min="16" max="16" width="9.85546875" bestFit="1" customWidth="1"/>
  </cols>
  <sheetData>
    <row r="1" spans="1:14" ht="15" x14ac:dyDescent="0.25">
      <c r="I1" s="46" t="s">
        <v>38</v>
      </c>
      <c r="K1" s="46"/>
      <c r="L1" s="6"/>
      <c r="M1" s="6"/>
      <c r="N1" s="6"/>
    </row>
    <row r="2" spans="1:14" ht="14.25" customHeight="1" x14ac:dyDescent="0.25">
      <c r="I2" s="220" t="s">
        <v>141</v>
      </c>
      <c r="J2" s="220"/>
      <c r="K2" s="220"/>
      <c r="L2" s="220"/>
      <c r="M2" s="220"/>
      <c r="N2" s="220"/>
    </row>
    <row r="3" spans="1:14" ht="15" x14ac:dyDescent="0.25">
      <c r="I3" s="47" t="s">
        <v>158</v>
      </c>
      <c r="K3" s="47"/>
      <c r="L3" s="47"/>
      <c r="M3" s="47"/>
      <c r="N3" s="47"/>
    </row>
    <row r="4" spans="1:14" ht="15" x14ac:dyDescent="0.25">
      <c r="B4" s="222" t="s">
        <v>4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</row>
    <row r="5" spans="1:14" ht="15" x14ac:dyDescent="0.25">
      <c r="B5" s="222" t="s">
        <v>70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</row>
    <row r="6" spans="1:14" ht="15" x14ac:dyDescent="0.25">
      <c r="B6" s="222" t="s">
        <v>152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1:14" ht="19.7" customHeight="1" thickBot="1" x14ac:dyDescent="0.3">
      <c r="A7" s="230" t="s">
        <v>149</v>
      </c>
      <c r="B7" s="230"/>
      <c r="C7" s="82"/>
      <c r="D7" s="82"/>
      <c r="E7" s="82"/>
      <c r="F7" s="82"/>
      <c r="G7" s="5"/>
      <c r="H7" s="5"/>
      <c r="I7" s="5"/>
      <c r="J7" s="5"/>
      <c r="K7" s="5"/>
      <c r="L7" s="5"/>
      <c r="N7" s="10" t="s">
        <v>26</v>
      </c>
    </row>
    <row r="8" spans="1:14" ht="15" customHeight="1" thickBot="1" x14ac:dyDescent="0.25">
      <c r="A8" s="223" t="s">
        <v>67</v>
      </c>
      <c r="B8" s="223" t="s">
        <v>53</v>
      </c>
      <c r="C8" s="227" t="s">
        <v>138</v>
      </c>
      <c r="D8" s="228"/>
      <c r="E8" s="228"/>
      <c r="F8" s="228"/>
      <c r="G8" s="228"/>
      <c r="H8" s="229"/>
      <c r="I8" s="154"/>
      <c r="J8" s="231" t="s">
        <v>1</v>
      </c>
      <c r="K8" s="231"/>
      <c r="L8" s="231"/>
      <c r="M8" s="231"/>
      <c r="N8" s="232"/>
    </row>
    <row r="9" spans="1:14" ht="47.25" customHeight="1" thickBot="1" x14ac:dyDescent="0.25">
      <c r="A9" s="224"/>
      <c r="B9" s="224"/>
      <c r="C9" s="155" t="s">
        <v>143</v>
      </c>
      <c r="D9" s="157" t="s">
        <v>145</v>
      </c>
      <c r="E9" s="157" t="s">
        <v>153</v>
      </c>
      <c r="F9" s="146" t="s">
        <v>154</v>
      </c>
      <c r="G9" s="158" t="s">
        <v>47</v>
      </c>
      <c r="H9" s="159" t="s">
        <v>46</v>
      </c>
      <c r="I9" s="156" t="s">
        <v>144</v>
      </c>
      <c r="J9" s="156" t="s">
        <v>147</v>
      </c>
      <c r="K9" s="158" t="s">
        <v>148</v>
      </c>
      <c r="L9" s="158" t="s">
        <v>154</v>
      </c>
      <c r="M9" s="160" t="s">
        <v>45</v>
      </c>
      <c r="N9" s="159" t="s">
        <v>46</v>
      </c>
    </row>
    <row r="10" spans="1:14" ht="15.95" hidden="1" customHeight="1" thickBot="1" x14ac:dyDescent="0.25">
      <c r="A10" s="33">
        <v>1</v>
      </c>
      <c r="B10" s="30">
        <v>2</v>
      </c>
      <c r="C10" s="144">
        <v>3</v>
      </c>
      <c r="D10" s="161">
        <v>4</v>
      </c>
      <c r="E10" s="145">
        <v>4</v>
      </c>
      <c r="F10" s="146">
        <v>5</v>
      </c>
      <c r="G10" s="147">
        <v>6</v>
      </c>
      <c r="H10" s="148">
        <v>7</v>
      </c>
      <c r="I10" s="149">
        <v>8</v>
      </c>
      <c r="J10" s="150">
        <v>9</v>
      </c>
      <c r="K10" s="83">
        <v>10</v>
      </c>
      <c r="L10" s="110">
        <v>11</v>
      </c>
      <c r="M10" s="31">
        <v>12</v>
      </c>
      <c r="N10" s="32">
        <v>13</v>
      </c>
    </row>
    <row r="11" spans="1:14" ht="63.75" customHeight="1" x14ac:dyDescent="0.25">
      <c r="A11" s="105" t="s">
        <v>88</v>
      </c>
      <c r="B11" s="102" t="s">
        <v>49</v>
      </c>
      <c r="C11" s="180">
        <v>11225903</v>
      </c>
      <c r="D11" s="181">
        <v>11903857</v>
      </c>
      <c r="E11" s="181">
        <v>7924314</v>
      </c>
      <c r="F11" s="182">
        <v>5664586</v>
      </c>
      <c r="G11" s="183">
        <f>F11/E11*100</f>
        <v>71.483613597341048</v>
      </c>
      <c r="H11" s="184">
        <f>F11/$F$67*100</f>
        <v>7.4475520894421585</v>
      </c>
      <c r="I11" s="185">
        <v>0</v>
      </c>
      <c r="J11" s="186">
        <v>0</v>
      </c>
      <c r="K11" s="186">
        <v>194837</v>
      </c>
      <c r="L11" s="187">
        <v>194837</v>
      </c>
      <c r="M11" s="188">
        <f>L11/K11*100</f>
        <v>100</v>
      </c>
      <c r="N11" s="184">
        <f>L11/L67*100</f>
        <v>2.8987506049695204</v>
      </c>
    </row>
    <row r="12" spans="1:14" ht="32.65" customHeight="1" x14ac:dyDescent="0.25">
      <c r="A12" s="105" t="s">
        <v>89</v>
      </c>
      <c r="B12" s="102" t="s">
        <v>72</v>
      </c>
      <c r="C12" s="180">
        <v>5389046</v>
      </c>
      <c r="D12" s="189">
        <v>5389046</v>
      </c>
      <c r="E12" s="189">
        <v>3017709</v>
      </c>
      <c r="F12" s="190">
        <v>2189708</v>
      </c>
      <c r="G12" s="183">
        <f>F12/E12*100</f>
        <v>72.561933572786501</v>
      </c>
      <c r="H12" s="184">
        <f>F12/$F$67*100</f>
        <v>2.8789331454528555</v>
      </c>
      <c r="I12" s="185"/>
      <c r="J12" s="186"/>
      <c r="K12" s="186"/>
      <c r="L12" s="187"/>
      <c r="M12" s="188"/>
      <c r="N12" s="191"/>
    </row>
    <row r="13" spans="1:14" ht="21.2" hidden="1" customHeight="1" x14ac:dyDescent="0.25">
      <c r="A13" s="105" t="s">
        <v>132</v>
      </c>
      <c r="B13" s="102" t="s">
        <v>133</v>
      </c>
      <c r="C13" s="180"/>
      <c r="D13" s="189"/>
      <c r="E13" s="189"/>
      <c r="F13" s="190"/>
      <c r="G13" s="183"/>
      <c r="H13" s="184"/>
      <c r="I13" s="185"/>
      <c r="J13" s="186"/>
      <c r="K13" s="186"/>
      <c r="L13" s="187"/>
      <c r="M13" s="188"/>
      <c r="N13" s="191"/>
    </row>
    <row r="14" spans="1:14" ht="21.95" customHeight="1" x14ac:dyDescent="0.25">
      <c r="A14" s="106" t="s">
        <v>90</v>
      </c>
      <c r="B14" s="103" t="s">
        <v>54</v>
      </c>
      <c r="C14" s="192">
        <v>22057688</v>
      </c>
      <c r="D14" s="189">
        <v>21957688</v>
      </c>
      <c r="E14" s="189">
        <v>12041524</v>
      </c>
      <c r="F14" s="190">
        <v>8523040</v>
      </c>
      <c r="G14" s="193">
        <f>F14/E14*100</f>
        <v>70.780409522914212</v>
      </c>
      <c r="H14" s="191">
        <f>F14/$F$67*100</f>
        <v>11.205723482775104</v>
      </c>
      <c r="I14" s="194"/>
      <c r="J14" s="195"/>
      <c r="K14" s="196"/>
      <c r="L14" s="197"/>
      <c r="M14" s="188"/>
      <c r="N14" s="191"/>
    </row>
    <row r="15" spans="1:14" ht="30.2" customHeight="1" x14ac:dyDescent="0.25">
      <c r="A15" s="106">
        <v>1021</v>
      </c>
      <c r="B15" s="103" t="s">
        <v>73</v>
      </c>
      <c r="C15" s="192">
        <v>8717273</v>
      </c>
      <c r="D15" s="189">
        <v>8750189</v>
      </c>
      <c r="E15" s="189">
        <v>4789235</v>
      </c>
      <c r="F15" s="190">
        <v>2812046</v>
      </c>
      <c r="G15" s="193">
        <f t="shared" ref="G15:G66" si="0">F15/E15*100</f>
        <v>58.715974471914613</v>
      </c>
      <c r="H15" s="191">
        <f>F15/$F$67*100</f>
        <v>3.6971561669127211</v>
      </c>
      <c r="I15" s="194">
        <v>0</v>
      </c>
      <c r="J15" s="195">
        <v>0</v>
      </c>
      <c r="K15" s="196">
        <v>1084011</v>
      </c>
      <c r="L15" s="197">
        <v>1084011</v>
      </c>
      <c r="M15" s="188">
        <f>L15/K15*100</f>
        <v>100</v>
      </c>
      <c r="N15" s="191">
        <f>L15/L67*100</f>
        <v>16.127724929267103</v>
      </c>
    </row>
    <row r="16" spans="1:14" ht="31.9" customHeight="1" x14ac:dyDescent="0.25">
      <c r="A16" s="106">
        <v>1031</v>
      </c>
      <c r="B16" s="103" t="s">
        <v>73</v>
      </c>
      <c r="C16" s="192">
        <v>43775600</v>
      </c>
      <c r="D16" s="189">
        <v>43775600</v>
      </c>
      <c r="E16" s="189">
        <v>25812500</v>
      </c>
      <c r="F16" s="190">
        <v>23299228</v>
      </c>
      <c r="G16" s="193">
        <f t="shared" si="0"/>
        <v>90.263353026634391</v>
      </c>
      <c r="H16" s="191">
        <f>F16/$F$67*100</f>
        <v>30.632814855982282</v>
      </c>
      <c r="I16" s="194"/>
      <c r="J16" s="195"/>
      <c r="K16" s="196"/>
      <c r="L16" s="197"/>
      <c r="M16" s="188"/>
      <c r="N16" s="191"/>
    </row>
    <row r="17" spans="1:16" ht="31.9" hidden="1" customHeight="1" x14ac:dyDescent="0.25">
      <c r="A17" s="106">
        <v>1041</v>
      </c>
      <c r="B17" s="103" t="s">
        <v>73</v>
      </c>
      <c r="C17" s="192"/>
      <c r="D17" s="189"/>
      <c r="E17" s="189"/>
      <c r="F17" s="190"/>
      <c r="G17" s="193"/>
      <c r="H17" s="191"/>
      <c r="I17" s="194"/>
      <c r="J17" s="195"/>
      <c r="K17" s="196"/>
      <c r="L17" s="197"/>
      <c r="M17" s="188"/>
      <c r="N17" s="191"/>
    </row>
    <row r="18" spans="1:16" ht="31.9" hidden="1" customHeight="1" x14ac:dyDescent="0.25">
      <c r="A18" s="106">
        <v>1061</v>
      </c>
      <c r="B18" s="103" t="s">
        <v>73</v>
      </c>
      <c r="C18" s="192"/>
      <c r="D18" s="189"/>
      <c r="E18" s="189"/>
      <c r="F18" s="190"/>
      <c r="G18" s="193"/>
      <c r="H18" s="191"/>
      <c r="I18" s="194"/>
      <c r="J18" s="195"/>
      <c r="K18" s="196"/>
      <c r="L18" s="197"/>
      <c r="M18" s="188"/>
      <c r="N18" s="191"/>
    </row>
    <row r="19" spans="1:16" ht="33.950000000000003" customHeight="1" x14ac:dyDescent="0.25">
      <c r="A19" s="106">
        <v>1070</v>
      </c>
      <c r="B19" s="103" t="s">
        <v>74</v>
      </c>
      <c r="C19" s="192">
        <v>2646414</v>
      </c>
      <c r="D19" s="189">
        <v>2646414</v>
      </c>
      <c r="E19" s="189">
        <v>1228887</v>
      </c>
      <c r="F19" s="190">
        <v>1085611</v>
      </c>
      <c r="G19" s="193">
        <f t="shared" si="0"/>
        <v>88.340994737514507</v>
      </c>
      <c r="H19" s="191">
        <f>F19/$F$67*100</f>
        <v>1.4273142770489124</v>
      </c>
      <c r="I19" s="194"/>
      <c r="J19" s="195"/>
      <c r="K19" s="196"/>
      <c r="L19" s="197"/>
      <c r="M19" s="188"/>
      <c r="N19" s="191"/>
    </row>
    <row r="20" spans="1:16" ht="20.100000000000001" customHeight="1" x14ac:dyDescent="0.25">
      <c r="A20" s="106">
        <v>1080</v>
      </c>
      <c r="B20" s="103" t="s">
        <v>75</v>
      </c>
      <c r="C20" s="192">
        <v>2405549</v>
      </c>
      <c r="D20" s="189">
        <v>2405549</v>
      </c>
      <c r="E20" s="189">
        <v>1294133</v>
      </c>
      <c r="F20" s="190">
        <v>985281</v>
      </c>
      <c r="G20" s="193">
        <f t="shared" si="0"/>
        <v>76.134446768608782</v>
      </c>
      <c r="H20" s="191">
        <f>F20/$F$67*100</f>
        <v>1.2954047427716093</v>
      </c>
      <c r="I20" s="194"/>
      <c r="J20" s="195"/>
      <c r="K20" s="196"/>
      <c r="L20" s="197"/>
      <c r="M20" s="188"/>
      <c r="N20" s="191"/>
    </row>
    <row r="21" spans="1:16" ht="30.95" hidden="1" customHeight="1" x14ac:dyDescent="0.25">
      <c r="A21" s="106">
        <v>1142</v>
      </c>
      <c r="B21" s="103" t="s">
        <v>134</v>
      </c>
      <c r="C21" s="192">
        <v>0</v>
      </c>
      <c r="D21" s="189"/>
      <c r="E21" s="189">
        <v>0</v>
      </c>
      <c r="F21" s="190">
        <v>0</v>
      </c>
      <c r="G21" s="193" t="e">
        <f t="shared" si="0"/>
        <v>#DIV/0!</v>
      </c>
      <c r="H21" s="191">
        <f>F21/$F$67*100</f>
        <v>0</v>
      </c>
      <c r="I21" s="194"/>
      <c r="J21" s="195"/>
      <c r="K21" s="196"/>
      <c r="L21" s="197"/>
      <c r="M21" s="188"/>
      <c r="N21" s="191"/>
    </row>
    <row r="22" spans="1:16" ht="62.1" hidden="1" customHeight="1" x14ac:dyDescent="0.25">
      <c r="A22" s="117" t="s">
        <v>95</v>
      </c>
      <c r="B22" s="108" t="s">
        <v>96</v>
      </c>
      <c r="C22" s="198"/>
      <c r="D22" s="189"/>
      <c r="E22" s="189"/>
      <c r="F22" s="190"/>
      <c r="G22" s="193"/>
      <c r="H22" s="191"/>
      <c r="I22" s="194"/>
      <c r="J22" s="195"/>
      <c r="K22" s="196"/>
      <c r="L22" s="197"/>
      <c r="M22" s="188"/>
      <c r="N22" s="191"/>
    </row>
    <row r="23" spans="1:16" ht="62.1" hidden="1" customHeight="1" x14ac:dyDescent="0.25">
      <c r="A23" s="117" t="s">
        <v>97</v>
      </c>
      <c r="B23" s="108" t="s">
        <v>98</v>
      </c>
      <c r="C23" s="198"/>
      <c r="D23" s="189"/>
      <c r="E23" s="189"/>
      <c r="F23" s="190"/>
      <c r="G23" s="193"/>
      <c r="H23" s="191"/>
      <c r="I23" s="194"/>
      <c r="J23" s="195"/>
      <c r="K23" s="196"/>
      <c r="L23" s="197"/>
      <c r="M23" s="188"/>
      <c r="N23" s="191"/>
    </row>
    <row r="24" spans="1:16" ht="50.25" hidden="1" customHeight="1" x14ac:dyDescent="0.25">
      <c r="A24" s="117" t="s">
        <v>99</v>
      </c>
      <c r="B24" s="108" t="s">
        <v>76</v>
      </c>
      <c r="C24" s="198"/>
      <c r="D24" s="189">
        <v>364514</v>
      </c>
      <c r="E24" s="189"/>
      <c r="F24" s="190"/>
      <c r="G24" s="193" t="e">
        <f t="shared" si="0"/>
        <v>#DIV/0!</v>
      </c>
      <c r="H24" s="191">
        <f>F24/$F$67*100</f>
        <v>0</v>
      </c>
      <c r="I24" s="194"/>
      <c r="J24" s="195"/>
      <c r="K24" s="196"/>
      <c r="L24" s="197"/>
      <c r="M24" s="188"/>
      <c r="N24" s="191"/>
    </row>
    <row r="25" spans="1:16" ht="52.35" customHeight="1" x14ac:dyDescent="0.25">
      <c r="A25" s="117" t="s">
        <v>100</v>
      </c>
      <c r="B25" s="108" t="s">
        <v>94</v>
      </c>
      <c r="C25" s="198">
        <v>0</v>
      </c>
      <c r="D25" s="189">
        <v>60480</v>
      </c>
      <c r="E25" s="189">
        <v>60480</v>
      </c>
      <c r="F25" s="190">
        <v>31013</v>
      </c>
      <c r="G25" s="193">
        <f t="shared" si="0"/>
        <v>51.278108465608462</v>
      </c>
      <c r="H25" s="191">
        <f>F25/$F$67*100</f>
        <v>4.0774547857490316E-2</v>
      </c>
      <c r="I25" s="194"/>
      <c r="J25" s="195"/>
      <c r="K25" s="196"/>
      <c r="L25" s="197"/>
      <c r="M25" s="188"/>
      <c r="N25" s="191"/>
    </row>
    <row r="26" spans="1:16" ht="22.7" hidden="1" customHeight="1" x14ac:dyDescent="0.25">
      <c r="A26" s="117" t="s">
        <v>101</v>
      </c>
      <c r="B26" s="108" t="s">
        <v>102</v>
      </c>
      <c r="C26" s="198"/>
      <c r="D26" s="189"/>
      <c r="E26" s="189"/>
      <c r="F26" s="190"/>
      <c r="G26" s="193" t="e">
        <f t="shared" si="0"/>
        <v>#DIV/0!</v>
      </c>
      <c r="H26" s="191">
        <f>F26/$F$67*100</f>
        <v>0</v>
      </c>
      <c r="I26" s="194"/>
      <c r="J26" s="195"/>
      <c r="K26" s="196"/>
      <c r="L26" s="197"/>
      <c r="M26" s="188"/>
      <c r="N26" s="191"/>
    </row>
    <row r="27" spans="1:16" ht="23.45" hidden="1" customHeight="1" x14ac:dyDescent="0.25">
      <c r="A27" s="117" t="s">
        <v>103</v>
      </c>
      <c r="B27" s="108" t="s">
        <v>77</v>
      </c>
      <c r="C27" s="198"/>
      <c r="D27" s="189"/>
      <c r="E27" s="189"/>
      <c r="F27" s="190"/>
      <c r="G27" s="193" t="e">
        <f t="shared" si="0"/>
        <v>#DIV/0!</v>
      </c>
      <c r="H27" s="191">
        <f>F27/$F$67*100</f>
        <v>0</v>
      </c>
      <c r="I27" s="194"/>
      <c r="J27" s="195"/>
      <c r="K27" s="196"/>
      <c r="L27" s="197"/>
      <c r="M27" s="188"/>
      <c r="N27" s="191"/>
      <c r="P27" s="7">
        <f>F26+F27+F28+F29+F30+F31+L26</f>
        <v>0</v>
      </c>
    </row>
    <row r="28" spans="1:16" ht="33.75" customHeight="1" x14ac:dyDescent="0.25">
      <c r="A28" s="117">
        <v>2111</v>
      </c>
      <c r="B28" s="108" t="s">
        <v>78</v>
      </c>
      <c r="C28" s="198"/>
      <c r="D28" s="189"/>
      <c r="E28" s="189"/>
      <c r="F28" s="190"/>
      <c r="G28" s="193"/>
      <c r="H28" s="191"/>
      <c r="I28" s="194">
        <v>0</v>
      </c>
      <c r="J28" s="195">
        <v>0</v>
      </c>
      <c r="K28" s="196">
        <v>3862</v>
      </c>
      <c r="L28" s="197">
        <v>3862</v>
      </c>
      <c r="M28" s="188">
        <f>L28/K28*100</f>
        <v>100</v>
      </c>
      <c r="N28" s="191">
        <f>L28/L67*100</f>
        <v>5.745815649179719E-2</v>
      </c>
    </row>
    <row r="29" spans="1:16" ht="37.700000000000003" hidden="1" customHeight="1" x14ac:dyDescent="0.25">
      <c r="A29" s="117" t="s">
        <v>104</v>
      </c>
      <c r="B29" s="108" t="s">
        <v>79</v>
      </c>
      <c r="C29" s="198"/>
      <c r="D29" s="189"/>
      <c r="E29" s="189"/>
      <c r="F29" s="190"/>
      <c r="G29" s="193"/>
      <c r="H29" s="191"/>
      <c r="I29" s="194"/>
      <c r="J29" s="195"/>
      <c r="K29" s="196"/>
      <c r="L29" s="197"/>
      <c r="M29" s="188"/>
      <c r="N29" s="191"/>
    </row>
    <row r="30" spans="1:16" ht="26.45" hidden="1" customHeight="1" x14ac:dyDescent="0.25">
      <c r="A30" s="117" t="s">
        <v>105</v>
      </c>
      <c r="B30" s="108" t="s">
        <v>80</v>
      </c>
      <c r="C30" s="198"/>
      <c r="D30" s="189"/>
      <c r="E30" s="189"/>
      <c r="F30" s="190"/>
      <c r="G30" s="193" t="e">
        <f t="shared" si="0"/>
        <v>#DIV/0!</v>
      </c>
      <c r="H30" s="191">
        <f>F30/$F$67*100</f>
        <v>0</v>
      </c>
      <c r="I30" s="194"/>
      <c r="J30" s="195"/>
      <c r="K30" s="196"/>
      <c r="L30" s="197"/>
      <c r="M30" s="188"/>
      <c r="N30" s="191"/>
    </row>
    <row r="31" spans="1:16" ht="26.45" hidden="1" customHeight="1" x14ac:dyDescent="0.25">
      <c r="A31" s="117" t="s">
        <v>106</v>
      </c>
      <c r="B31" s="108" t="s">
        <v>81</v>
      </c>
      <c r="C31" s="198"/>
      <c r="D31" s="189"/>
      <c r="E31" s="189"/>
      <c r="F31" s="190"/>
      <c r="G31" s="193" t="e">
        <f t="shared" si="0"/>
        <v>#DIV/0!</v>
      </c>
      <c r="H31" s="191">
        <f>F31/$F$67*100</f>
        <v>0</v>
      </c>
      <c r="I31" s="194"/>
      <c r="J31" s="195"/>
      <c r="K31" s="196"/>
      <c r="L31" s="197"/>
      <c r="M31" s="188"/>
      <c r="N31" s="191"/>
    </row>
    <row r="32" spans="1:16" ht="33.4" hidden="1" customHeight="1" x14ac:dyDescent="0.25">
      <c r="A32" s="117">
        <v>3035</v>
      </c>
      <c r="B32" s="108" t="s">
        <v>137</v>
      </c>
      <c r="C32" s="198"/>
      <c r="D32" s="189"/>
      <c r="E32" s="189"/>
      <c r="F32" s="190"/>
      <c r="G32" s="193"/>
      <c r="H32" s="191"/>
      <c r="I32" s="194"/>
      <c r="J32" s="195"/>
      <c r="K32" s="196"/>
      <c r="L32" s="197"/>
      <c r="M32" s="188"/>
      <c r="N32" s="191"/>
    </row>
    <row r="33" spans="1:15" ht="44.45" customHeight="1" x14ac:dyDescent="0.25">
      <c r="A33" s="117" t="s">
        <v>107</v>
      </c>
      <c r="B33" s="108" t="s">
        <v>82</v>
      </c>
      <c r="C33" s="198">
        <v>1807753</v>
      </c>
      <c r="D33" s="189">
        <v>1807753</v>
      </c>
      <c r="E33" s="189">
        <v>831853</v>
      </c>
      <c r="F33" s="190">
        <v>721601</v>
      </c>
      <c r="G33" s="193">
        <f t="shared" si="0"/>
        <v>86.746215978063432</v>
      </c>
      <c r="H33" s="191">
        <f>F33/$F$67*100</f>
        <v>0.94872971039605558</v>
      </c>
      <c r="I33" s="194"/>
      <c r="J33" s="195"/>
      <c r="K33" s="195"/>
      <c r="L33" s="197"/>
      <c r="M33" s="188"/>
      <c r="N33" s="191"/>
    </row>
    <row r="34" spans="1:15" ht="33" customHeight="1" x14ac:dyDescent="0.25">
      <c r="A34" s="117" t="s">
        <v>108</v>
      </c>
      <c r="B34" s="108" t="s">
        <v>50</v>
      </c>
      <c r="C34" s="198">
        <v>0</v>
      </c>
      <c r="D34" s="189">
        <v>46290</v>
      </c>
      <c r="E34" s="189">
        <v>46290</v>
      </c>
      <c r="F34" s="190">
        <v>1810</v>
      </c>
      <c r="G34" s="193">
        <f t="shared" si="0"/>
        <v>3.910131777921797</v>
      </c>
      <c r="H34" s="191">
        <f>F34/$F$67*100</f>
        <v>2.3797095289735748E-3</v>
      </c>
      <c r="I34" s="194"/>
      <c r="J34" s="195"/>
      <c r="K34" s="195"/>
      <c r="L34" s="197"/>
      <c r="M34" s="188"/>
      <c r="N34" s="191"/>
    </row>
    <row r="35" spans="1:15" ht="28.5" hidden="1" customHeight="1" x14ac:dyDescent="0.25">
      <c r="A35" s="106">
        <v>3133</v>
      </c>
      <c r="B35" s="103" t="s">
        <v>92</v>
      </c>
      <c r="C35" s="192"/>
      <c r="D35" s="195"/>
      <c r="E35" s="193"/>
      <c r="F35" s="197"/>
      <c r="G35" s="193" t="e">
        <f t="shared" si="0"/>
        <v>#DIV/0!</v>
      </c>
      <c r="H35" s="191">
        <f>F35/$F$67*100</f>
        <v>0</v>
      </c>
      <c r="I35" s="194"/>
      <c r="J35" s="195"/>
      <c r="K35" s="195"/>
      <c r="L35" s="197"/>
      <c r="M35" s="188"/>
      <c r="N35" s="191"/>
    </row>
    <row r="36" spans="1:15" ht="47.25" customHeight="1" x14ac:dyDescent="0.25">
      <c r="A36" s="106">
        <v>3230</v>
      </c>
      <c r="B36" s="103" t="s">
        <v>139</v>
      </c>
      <c r="C36" s="192">
        <v>500000</v>
      </c>
      <c r="D36" s="195">
        <v>0</v>
      </c>
      <c r="E36" s="193">
        <v>0</v>
      </c>
      <c r="F36" s="197">
        <v>0</v>
      </c>
      <c r="G36" s="193">
        <v>0</v>
      </c>
      <c r="H36" s="184">
        <f>F36/$F$67*100</f>
        <v>0</v>
      </c>
      <c r="I36" s="185">
        <v>0</v>
      </c>
      <c r="J36" s="186">
        <v>0</v>
      </c>
      <c r="K36" s="195">
        <v>307279</v>
      </c>
      <c r="L36" s="197">
        <v>307279</v>
      </c>
      <c r="M36" s="188">
        <f>L36/K36*100</f>
        <v>100</v>
      </c>
      <c r="N36" s="191">
        <f>L36/L67*100</f>
        <v>4.5716428971110687</v>
      </c>
    </row>
    <row r="37" spans="1:15" ht="30.95" customHeight="1" x14ac:dyDescent="0.25">
      <c r="A37" s="117" t="s">
        <v>109</v>
      </c>
      <c r="B37" s="108" t="s">
        <v>55</v>
      </c>
      <c r="C37" s="198">
        <v>1600000</v>
      </c>
      <c r="D37" s="189">
        <v>6100000</v>
      </c>
      <c r="E37" s="189">
        <v>6100000</v>
      </c>
      <c r="F37" s="190">
        <v>2160000</v>
      </c>
      <c r="G37" s="193">
        <f t="shared" si="0"/>
        <v>35.409836065573771</v>
      </c>
      <c r="H37" s="191">
        <f>F37/$F$67*100</f>
        <v>2.8398743550181886</v>
      </c>
      <c r="I37" s="194"/>
      <c r="J37" s="195"/>
      <c r="K37" s="195"/>
      <c r="L37" s="197"/>
      <c r="M37" s="188"/>
      <c r="N37" s="191"/>
    </row>
    <row r="38" spans="1:15" ht="18" hidden="1" customHeight="1" x14ac:dyDescent="0.25">
      <c r="A38" s="117" t="s">
        <v>110</v>
      </c>
      <c r="B38" s="108" t="s">
        <v>93</v>
      </c>
      <c r="C38" s="198"/>
      <c r="D38" s="189"/>
      <c r="E38" s="189"/>
      <c r="F38" s="190"/>
      <c r="G38" s="193"/>
      <c r="H38" s="191"/>
      <c r="I38" s="194"/>
      <c r="J38" s="195"/>
      <c r="K38" s="195"/>
      <c r="L38" s="197"/>
      <c r="M38" s="188"/>
      <c r="N38" s="191"/>
    </row>
    <row r="39" spans="1:15" ht="21.2" hidden="1" customHeight="1" x14ac:dyDescent="0.25">
      <c r="A39" s="117" t="s">
        <v>111</v>
      </c>
      <c r="B39" s="108" t="s">
        <v>112</v>
      </c>
      <c r="C39" s="198"/>
      <c r="D39" s="189"/>
      <c r="E39" s="189"/>
      <c r="F39" s="190"/>
      <c r="G39" s="193"/>
      <c r="H39" s="191"/>
      <c r="I39" s="194"/>
      <c r="J39" s="195"/>
      <c r="K39" s="195"/>
      <c r="L39" s="197"/>
      <c r="M39" s="188"/>
      <c r="N39" s="191"/>
    </row>
    <row r="40" spans="1:15" ht="31.7" customHeight="1" x14ac:dyDescent="0.25">
      <c r="A40" s="117" t="s">
        <v>113</v>
      </c>
      <c r="B40" s="108" t="s">
        <v>69</v>
      </c>
      <c r="C40" s="198">
        <v>2000817</v>
      </c>
      <c r="D40" s="189">
        <v>2000817</v>
      </c>
      <c r="E40" s="189">
        <v>949263</v>
      </c>
      <c r="F40" s="190">
        <v>757674</v>
      </c>
      <c r="G40" s="193">
        <f t="shared" si="0"/>
        <v>79.817079144557411</v>
      </c>
      <c r="H40" s="191">
        <f>F40/$F$67*100</f>
        <v>0.99615692688150514</v>
      </c>
      <c r="I40" s="194"/>
      <c r="J40" s="195"/>
      <c r="K40" s="195"/>
      <c r="L40" s="197"/>
      <c r="M40" s="188"/>
      <c r="N40" s="191"/>
    </row>
    <row r="41" spans="1:15" ht="23.45" hidden="1" customHeight="1" x14ac:dyDescent="0.25">
      <c r="A41" s="117" t="s">
        <v>114</v>
      </c>
      <c r="B41" s="108" t="s">
        <v>56</v>
      </c>
      <c r="C41" s="198"/>
      <c r="D41" s="189"/>
      <c r="E41" s="189"/>
      <c r="F41" s="190"/>
      <c r="G41" s="193" t="e">
        <f t="shared" si="0"/>
        <v>#DIV/0!</v>
      </c>
      <c r="H41" s="191">
        <f>F41/$F$67*100</f>
        <v>0</v>
      </c>
      <c r="I41" s="194"/>
      <c r="J41" s="195"/>
      <c r="K41" s="195"/>
      <c r="L41" s="197"/>
      <c r="M41" s="188"/>
      <c r="N41" s="191"/>
    </row>
    <row r="42" spans="1:15" ht="41.85" hidden="1" customHeight="1" x14ac:dyDescent="0.25">
      <c r="A42" s="117" t="s">
        <v>115</v>
      </c>
      <c r="B42" s="108" t="s">
        <v>51</v>
      </c>
      <c r="C42" s="198"/>
      <c r="D42" s="189"/>
      <c r="E42" s="189"/>
      <c r="F42" s="190"/>
      <c r="G42" s="193"/>
      <c r="H42" s="191"/>
      <c r="I42" s="194"/>
      <c r="J42" s="195"/>
      <c r="K42" s="195"/>
      <c r="L42" s="197"/>
      <c r="M42" s="188"/>
      <c r="N42" s="191"/>
    </row>
    <row r="43" spans="1:15" ht="33" customHeight="1" x14ac:dyDescent="0.25">
      <c r="A43" s="117" t="s">
        <v>116</v>
      </c>
      <c r="B43" s="108" t="s">
        <v>83</v>
      </c>
      <c r="C43" s="198">
        <v>800548</v>
      </c>
      <c r="D43" s="189">
        <v>800548</v>
      </c>
      <c r="E43" s="189">
        <v>367333</v>
      </c>
      <c r="F43" s="190">
        <v>109293</v>
      </c>
      <c r="G43" s="193">
        <f t="shared" si="0"/>
        <v>29.753112298649999</v>
      </c>
      <c r="H43" s="191">
        <f>F43/$F$67*100</f>
        <v>0.14369369809398283</v>
      </c>
      <c r="I43" s="194"/>
      <c r="J43" s="195"/>
      <c r="K43" s="195"/>
      <c r="L43" s="197"/>
      <c r="M43" s="188"/>
      <c r="N43" s="191"/>
    </row>
    <row r="44" spans="1:15" ht="21.2" hidden="1" customHeight="1" x14ac:dyDescent="0.25">
      <c r="A44" s="117" t="s">
        <v>117</v>
      </c>
      <c r="B44" s="108" t="s">
        <v>57</v>
      </c>
      <c r="C44" s="198"/>
      <c r="D44" s="189"/>
      <c r="E44" s="189"/>
      <c r="F44" s="190"/>
      <c r="G44" s="193" t="e">
        <f t="shared" si="0"/>
        <v>#DIV/0!</v>
      </c>
      <c r="H44" s="191">
        <f t="shared" ref="H44:H62" si="1">F44/$F$67*100</f>
        <v>0</v>
      </c>
      <c r="I44" s="194"/>
      <c r="J44" s="195"/>
      <c r="K44" s="195"/>
      <c r="L44" s="197"/>
      <c r="M44" s="188"/>
      <c r="N44" s="191"/>
    </row>
    <row r="45" spans="1:15" ht="30.2" customHeight="1" x14ac:dyDescent="0.25">
      <c r="A45" s="117" t="s">
        <v>118</v>
      </c>
      <c r="B45" s="108" t="s">
        <v>119</v>
      </c>
      <c r="C45" s="198">
        <v>650000</v>
      </c>
      <c r="D45" s="189">
        <v>750000</v>
      </c>
      <c r="E45" s="189">
        <v>750000</v>
      </c>
      <c r="F45" s="190">
        <v>312502</v>
      </c>
      <c r="G45" s="193">
        <f t="shared" si="0"/>
        <v>41.666933333333333</v>
      </c>
      <c r="H45" s="191">
        <f t="shared" si="1"/>
        <v>0.41086408133883984</v>
      </c>
      <c r="I45" s="194"/>
      <c r="J45" s="195"/>
      <c r="K45" s="195"/>
      <c r="L45" s="197"/>
      <c r="M45" s="188"/>
      <c r="N45" s="191"/>
    </row>
    <row r="46" spans="1:15" ht="37.15" hidden="1" customHeight="1" x14ac:dyDescent="0.25">
      <c r="A46" s="117" t="s">
        <v>120</v>
      </c>
      <c r="B46" s="108" t="s">
        <v>68</v>
      </c>
      <c r="C46" s="198"/>
      <c r="D46" s="189"/>
      <c r="E46" s="189"/>
      <c r="F46" s="190"/>
      <c r="G46" s="193" t="e">
        <f t="shared" si="0"/>
        <v>#DIV/0!</v>
      </c>
      <c r="H46" s="191">
        <f t="shared" si="1"/>
        <v>0</v>
      </c>
      <c r="I46" s="194"/>
      <c r="J46" s="195"/>
      <c r="K46" s="195"/>
      <c r="L46" s="197"/>
      <c r="M46" s="188"/>
      <c r="N46" s="191"/>
      <c r="O46" s="7"/>
    </row>
    <row r="47" spans="1:15" ht="23.85" hidden="1" customHeight="1" x14ac:dyDescent="0.25">
      <c r="A47" s="117" t="s">
        <v>121</v>
      </c>
      <c r="B47" s="108" t="s">
        <v>84</v>
      </c>
      <c r="C47" s="198"/>
      <c r="D47" s="189"/>
      <c r="E47" s="189"/>
      <c r="F47" s="190"/>
      <c r="G47" s="193" t="e">
        <f t="shared" si="0"/>
        <v>#DIV/0!</v>
      </c>
      <c r="H47" s="191">
        <f t="shared" si="1"/>
        <v>0</v>
      </c>
      <c r="I47" s="194"/>
      <c r="J47" s="195"/>
      <c r="K47" s="195"/>
      <c r="L47" s="197"/>
      <c r="M47" s="188"/>
      <c r="N47" s="191"/>
      <c r="O47" s="7"/>
    </row>
    <row r="48" spans="1:15" ht="39.200000000000003" hidden="1" customHeight="1" x14ac:dyDescent="0.25">
      <c r="A48" s="117" t="s">
        <v>122</v>
      </c>
      <c r="B48" s="108" t="s">
        <v>85</v>
      </c>
      <c r="C48" s="198"/>
      <c r="D48" s="189"/>
      <c r="E48" s="189"/>
      <c r="F48" s="190"/>
      <c r="G48" s="193" t="e">
        <f t="shared" si="0"/>
        <v>#DIV/0!</v>
      </c>
      <c r="H48" s="191">
        <f t="shared" si="1"/>
        <v>0</v>
      </c>
      <c r="I48" s="194"/>
      <c r="J48" s="195"/>
      <c r="K48" s="195"/>
      <c r="L48" s="197"/>
      <c r="M48" s="188"/>
      <c r="N48" s="191"/>
      <c r="O48" s="7"/>
    </row>
    <row r="49" spans="1:15" ht="22.7" customHeight="1" x14ac:dyDescent="0.25">
      <c r="A49" s="117" t="s">
        <v>123</v>
      </c>
      <c r="B49" s="108" t="s">
        <v>58</v>
      </c>
      <c r="C49" s="198">
        <v>650000</v>
      </c>
      <c r="D49" s="189">
        <v>550000</v>
      </c>
      <c r="E49" s="189">
        <v>550000</v>
      </c>
      <c r="F49" s="190">
        <v>296978</v>
      </c>
      <c r="G49" s="193">
        <f t="shared" si="0"/>
        <v>53.996000000000002</v>
      </c>
      <c r="H49" s="191">
        <f t="shared" si="1"/>
        <v>0.39045379916879247</v>
      </c>
      <c r="I49" s="194"/>
      <c r="J49" s="195"/>
      <c r="K49" s="195"/>
      <c r="L49" s="197"/>
      <c r="M49" s="188"/>
      <c r="N49" s="191"/>
      <c r="O49" s="7"/>
    </row>
    <row r="50" spans="1:15" ht="20.25" hidden="1" customHeight="1" x14ac:dyDescent="0.25">
      <c r="A50" s="117" t="s">
        <v>124</v>
      </c>
      <c r="B50" s="108" t="s">
        <v>52</v>
      </c>
      <c r="C50" s="198"/>
      <c r="D50" s="189"/>
      <c r="E50" s="189"/>
      <c r="F50" s="190"/>
      <c r="G50" s="193" t="e">
        <f t="shared" si="0"/>
        <v>#DIV/0!</v>
      </c>
      <c r="H50" s="191">
        <f t="shared" si="1"/>
        <v>0</v>
      </c>
      <c r="I50" s="194"/>
      <c r="J50" s="195"/>
      <c r="K50" s="195"/>
      <c r="L50" s="197"/>
      <c r="M50" s="188"/>
      <c r="N50" s="191"/>
      <c r="O50" s="7"/>
    </row>
    <row r="51" spans="1:15" ht="70.150000000000006" hidden="1" customHeight="1" x14ac:dyDescent="0.25">
      <c r="A51" s="117">
        <v>6072</v>
      </c>
      <c r="B51" s="108" t="s">
        <v>136</v>
      </c>
      <c r="C51" s="198"/>
      <c r="D51" s="189"/>
      <c r="E51" s="189"/>
      <c r="F51" s="190"/>
      <c r="G51" s="193" t="e">
        <f t="shared" si="0"/>
        <v>#DIV/0!</v>
      </c>
      <c r="H51" s="191">
        <f t="shared" si="1"/>
        <v>0</v>
      </c>
      <c r="I51" s="185"/>
      <c r="J51" s="186"/>
      <c r="K51" s="195"/>
      <c r="L51" s="197"/>
      <c r="M51" s="188"/>
      <c r="N51" s="191"/>
      <c r="O51" s="7"/>
    </row>
    <row r="52" spans="1:15" ht="27.75" hidden="1" customHeight="1" x14ac:dyDescent="0.25">
      <c r="A52" s="117" t="s">
        <v>125</v>
      </c>
      <c r="B52" s="108" t="s">
        <v>59</v>
      </c>
      <c r="C52" s="198"/>
      <c r="D52" s="189"/>
      <c r="E52" s="189"/>
      <c r="F52" s="190"/>
      <c r="G52" s="193" t="e">
        <f t="shared" si="0"/>
        <v>#DIV/0!</v>
      </c>
      <c r="H52" s="191">
        <f t="shared" si="1"/>
        <v>0</v>
      </c>
      <c r="I52" s="185"/>
      <c r="J52" s="186"/>
      <c r="K52" s="195"/>
      <c r="L52" s="197"/>
      <c r="M52" s="188"/>
      <c r="N52" s="191"/>
      <c r="O52" s="7"/>
    </row>
    <row r="53" spans="1:15" ht="27.2" hidden="1" customHeight="1" x14ac:dyDescent="0.25">
      <c r="A53" s="107">
        <v>7310</v>
      </c>
      <c r="B53" s="104" t="s">
        <v>64</v>
      </c>
      <c r="C53" s="196"/>
      <c r="D53" s="195"/>
      <c r="E53" s="193"/>
      <c r="F53" s="197"/>
      <c r="G53" s="193" t="e">
        <f t="shared" si="0"/>
        <v>#DIV/0!</v>
      </c>
      <c r="H53" s="191">
        <f t="shared" si="1"/>
        <v>0</v>
      </c>
      <c r="I53" s="194"/>
      <c r="J53" s="195"/>
      <c r="K53" s="195"/>
      <c r="L53" s="197"/>
      <c r="M53" s="188"/>
      <c r="N53" s="191"/>
      <c r="O53" s="7"/>
    </row>
    <row r="54" spans="1:15" ht="27.2" hidden="1" customHeight="1" x14ac:dyDescent="0.25">
      <c r="A54" s="107">
        <v>7322</v>
      </c>
      <c r="B54" s="104" t="s">
        <v>126</v>
      </c>
      <c r="C54" s="196"/>
      <c r="D54" s="195"/>
      <c r="E54" s="193"/>
      <c r="F54" s="197"/>
      <c r="G54" s="193" t="e">
        <f t="shared" si="0"/>
        <v>#DIV/0!</v>
      </c>
      <c r="H54" s="191">
        <f t="shared" si="1"/>
        <v>0</v>
      </c>
      <c r="I54" s="194"/>
      <c r="J54" s="195"/>
      <c r="K54" s="195"/>
      <c r="L54" s="197"/>
      <c r="M54" s="188"/>
      <c r="N54" s="191"/>
      <c r="O54" s="7"/>
    </row>
    <row r="55" spans="1:15" ht="37.15" hidden="1" customHeight="1" x14ac:dyDescent="0.25">
      <c r="A55" s="107">
        <v>7350</v>
      </c>
      <c r="B55" s="104" t="s">
        <v>87</v>
      </c>
      <c r="C55" s="196"/>
      <c r="D55" s="195"/>
      <c r="E55" s="193"/>
      <c r="F55" s="197"/>
      <c r="G55" s="193" t="e">
        <f t="shared" si="0"/>
        <v>#DIV/0!</v>
      </c>
      <c r="H55" s="191">
        <f t="shared" si="1"/>
        <v>0</v>
      </c>
      <c r="I55" s="194"/>
      <c r="J55" s="195"/>
      <c r="K55" s="195"/>
      <c r="L55" s="197"/>
      <c r="M55" s="188"/>
      <c r="N55" s="191"/>
      <c r="O55" s="7"/>
    </row>
    <row r="56" spans="1:15" ht="45.2" hidden="1" customHeight="1" x14ac:dyDescent="0.25">
      <c r="A56" s="118" t="s">
        <v>127</v>
      </c>
      <c r="B56" s="113" t="s">
        <v>128</v>
      </c>
      <c r="C56" s="196"/>
      <c r="D56" s="195"/>
      <c r="E56" s="193"/>
      <c r="F56" s="197"/>
      <c r="G56" s="193" t="e">
        <f t="shared" si="0"/>
        <v>#DIV/0!</v>
      </c>
      <c r="H56" s="191">
        <f t="shared" si="1"/>
        <v>0</v>
      </c>
      <c r="I56" s="194"/>
      <c r="J56" s="195"/>
      <c r="K56" s="195"/>
      <c r="L56" s="197"/>
      <c r="M56" s="188"/>
      <c r="N56" s="191"/>
      <c r="O56" s="7"/>
    </row>
    <row r="57" spans="1:15" ht="37.15" hidden="1" customHeight="1" x14ac:dyDescent="0.25">
      <c r="A57" s="118" t="s">
        <v>129</v>
      </c>
      <c r="B57" s="113" t="s">
        <v>130</v>
      </c>
      <c r="C57" s="196"/>
      <c r="D57" s="195"/>
      <c r="E57" s="193"/>
      <c r="F57" s="197"/>
      <c r="G57" s="193" t="e">
        <f t="shared" si="0"/>
        <v>#DIV/0!</v>
      </c>
      <c r="H57" s="191">
        <f t="shared" si="1"/>
        <v>0</v>
      </c>
      <c r="I57" s="194"/>
      <c r="J57" s="195"/>
      <c r="K57" s="195"/>
      <c r="L57" s="197"/>
      <c r="M57" s="188"/>
      <c r="N57" s="191"/>
      <c r="O57" s="7"/>
    </row>
    <row r="58" spans="1:15" ht="37.15" hidden="1" customHeight="1" x14ac:dyDescent="0.25">
      <c r="A58" s="107">
        <v>7461</v>
      </c>
      <c r="B58" s="104" t="s">
        <v>60</v>
      </c>
      <c r="C58" s="196"/>
      <c r="D58" s="195"/>
      <c r="E58" s="193"/>
      <c r="F58" s="197"/>
      <c r="G58" s="193" t="e">
        <f t="shared" si="0"/>
        <v>#DIV/0!</v>
      </c>
      <c r="H58" s="191">
        <f t="shared" si="1"/>
        <v>0</v>
      </c>
      <c r="I58" s="194"/>
      <c r="J58" s="195"/>
      <c r="K58" s="195"/>
      <c r="L58" s="197"/>
      <c r="M58" s="188"/>
      <c r="N58" s="191"/>
      <c r="O58" s="7"/>
    </row>
    <row r="59" spans="1:15" ht="24.4" customHeight="1" x14ac:dyDescent="0.25">
      <c r="A59" s="107">
        <v>7680</v>
      </c>
      <c r="B59" s="104" t="s">
        <v>135</v>
      </c>
      <c r="C59" s="196">
        <v>13409</v>
      </c>
      <c r="D59" s="195">
        <v>13409</v>
      </c>
      <c r="E59" s="193">
        <v>13409</v>
      </c>
      <c r="F59" s="197">
        <v>0</v>
      </c>
      <c r="G59" s="193">
        <f t="shared" si="0"/>
        <v>0</v>
      </c>
      <c r="H59" s="191">
        <f t="shared" si="1"/>
        <v>0</v>
      </c>
      <c r="I59" s="194"/>
      <c r="J59" s="195"/>
      <c r="K59" s="195"/>
      <c r="L59" s="197"/>
      <c r="M59" s="188"/>
      <c r="N59" s="191"/>
      <c r="O59" s="7"/>
    </row>
    <row r="60" spans="1:15" ht="32.25" customHeight="1" x14ac:dyDescent="0.25">
      <c r="A60" s="107">
        <v>8110</v>
      </c>
      <c r="B60" s="104" t="s">
        <v>61</v>
      </c>
      <c r="C60" s="196">
        <v>1589000</v>
      </c>
      <c r="D60" s="195">
        <v>376650</v>
      </c>
      <c r="E60" s="193">
        <v>376650</v>
      </c>
      <c r="F60" s="197">
        <v>290880</v>
      </c>
      <c r="G60" s="193">
        <f t="shared" si="0"/>
        <v>77.228195937873352</v>
      </c>
      <c r="H60" s="191">
        <f t="shared" si="1"/>
        <v>0.38243641314244942</v>
      </c>
      <c r="I60" s="194">
        <v>1911000</v>
      </c>
      <c r="J60" s="195">
        <v>0</v>
      </c>
      <c r="K60" s="195">
        <v>123013</v>
      </c>
      <c r="L60" s="197">
        <v>123013</v>
      </c>
      <c r="M60" s="188">
        <f>L60/K60*100</f>
        <v>100</v>
      </c>
      <c r="N60" s="191">
        <f>L60/L67*100</f>
        <v>1.8301657702033785</v>
      </c>
      <c r="O60" s="7"/>
    </row>
    <row r="61" spans="1:15" ht="25.5" hidden="1" customHeight="1" x14ac:dyDescent="0.25">
      <c r="A61" s="107">
        <v>8311</v>
      </c>
      <c r="B61" s="104" t="s">
        <v>63</v>
      </c>
      <c r="C61" s="196"/>
      <c r="D61" s="195"/>
      <c r="E61" s="193"/>
      <c r="F61" s="197"/>
      <c r="G61" s="193" t="e">
        <f t="shared" si="0"/>
        <v>#DIV/0!</v>
      </c>
      <c r="H61" s="191">
        <f t="shared" si="1"/>
        <v>0</v>
      </c>
      <c r="I61" s="194"/>
      <c r="J61" s="195"/>
      <c r="K61" s="195"/>
      <c r="L61" s="197"/>
      <c r="M61" s="188"/>
      <c r="N61" s="191"/>
      <c r="O61" s="7"/>
    </row>
    <row r="62" spans="1:15" ht="18" customHeight="1" x14ac:dyDescent="0.25">
      <c r="A62" s="107">
        <v>8240</v>
      </c>
      <c r="B62" s="104" t="s">
        <v>140</v>
      </c>
      <c r="C62" s="196">
        <v>700000</v>
      </c>
      <c r="D62" s="195">
        <v>0</v>
      </c>
      <c r="E62" s="193">
        <v>0</v>
      </c>
      <c r="F62" s="197">
        <v>0</v>
      </c>
      <c r="G62" s="193">
        <v>0</v>
      </c>
      <c r="H62" s="191">
        <f t="shared" si="1"/>
        <v>0</v>
      </c>
      <c r="I62" s="194">
        <v>0</v>
      </c>
      <c r="J62" s="195">
        <v>68000</v>
      </c>
      <c r="K62" s="195">
        <v>118912</v>
      </c>
      <c r="L62" s="197">
        <v>178412</v>
      </c>
      <c r="M62" s="193">
        <f>L62/(J62+K62)*100</f>
        <v>95.452405410032526</v>
      </c>
      <c r="N62" s="199">
        <f>L62/L67*100</f>
        <v>2.6543823449027757</v>
      </c>
      <c r="O62" s="7"/>
    </row>
    <row r="63" spans="1:15" ht="16.5" customHeight="1" x14ac:dyDescent="0.25">
      <c r="A63" s="107">
        <v>8710</v>
      </c>
      <c r="B63" s="104" t="s">
        <v>2</v>
      </c>
      <c r="C63" s="196">
        <v>500000</v>
      </c>
      <c r="D63" s="195">
        <v>500000</v>
      </c>
      <c r="E63" s="193">
        <v>500000</v>
      </c>
      <c r="F63" s="197">
        <v>0</v>
      </c>
      <c r="G63" s="193">
        <f t="shared" si="0"/>
        <v>0</v>
      </c>
      <c r="H63" s="191">
        <f>F63/$F$67*100</f>
        <v>0</v>
      </c>
      <c r="I63" s="194"/>
      <c r="J63" s="195"/>
      <c r="K63" s="195"/>
      <c r="L63" s="197"/>
      <c r="M63" s="188"/>
      <c r="N63" s="191"/>
      <c r="O63" s="7"/>
    </row>
    <row r="64" spans="1:15" ht="17.45" customHeight="1" x14ac:dyDescent="0.25">
      <c r="A64" s="107">
        <v>9150</v>
      </c>
      <c r="B64" s="104" t="s">
        <v>86</v>
      </c>
      <c r="C64" s="196">
        <v>0</v>
      </c>
      <c r="D64" s="195">
        <v>26509600</v>
      </c>
      <c r="E64" s="193">
        <v>26364200</v>
      </c>
      <c r="F64" s="197">
        <v>26364200</v>
      </c>
      <c r="G64" s="193">
        <f t="shared" si="0"/>
        <v>100</v>
      </c>
      <c r="H64" s="184">
        <f>F64/$F$67*100</f>
        <v>34.662507162301168</v>
      </c>
      <c r="I64" s="185"/>
      <c r="J64" s="186"/>
      <c r="K64" s="195"/>
      <c r="L64" s="200"/>
      <c r="M64" s="193"/>
      <c r="N64" s="201"/>
      <c r="O64" s="7"/>
    </row>
    <row r="65" spans="1:15" ht="58.5" customHeight="1" x14ac:dyDescent="0.25">
      <c r="A65" s="107">
        <v>9380</v>
      </c>
      <c r="B65" s="215" t="s">
        <v>156</v>
      </c>
      <c r="C65" s="218">
        <v>0</v>
      </c>
      <c r="D65" s="195">
        <v>318252</v>
      </c>
      <c r="E65" s="193">
        <v>318252</v>
      </c>
      <c r="F65" s="197">
        <v>318252</v>
      </c>
      <c r="G65" s="193">
        <f t="shared" si="0"/>
        <v>100</v>
      </c>
      <c r="H65" s="191">
        <f>F65/$F$67*100</f>
        <v>0.41842393205242989</v>
      </c>
      <c r="I65" s="194"/>
      <c r="J65" s="195"/>
      <c r="K65" s="195"/>
      <c r="L65" s="197"/>
      <c r="M65" s="219"/>
      <c r="N65" s="191"/>
      <c r="O65" s="7"/>
    </row>
    <row r="66" spans="1:15" ht="33" customHeight="1" thickBot="1" x14ac:dyDescent="0.3">
      <c r="A66" s="107">
        <v>9800</v>
      </c>
      <c r="B66" s="109" t="s">
        <v>62</v>
      </c>
      <c r="C66" s="202">
        <v>0</v>
      </c>
      <c r="D66" s="203">
        <v>136000</v>
      </c>
      <c r="E66" s="204">
        <v>136000</v>
      </c>
      <c r="F66" s="205">
        <v>136000</v>
      </c>
      <c r="G66" s="204">
        <f t="shared" si="0"/>
        <v>100</v>
      </c>
      <c r="H66" s="206">
        <f>F66/$F$67*100</f>
        <v>0.17880690383447856</v>
      </c>
      <c r="I66" s="207">
        <v>0</v>
      </c>
      <c r="J66" s="208">
        <v>4830000</v>
      </c>
      <c r="K66" s="208">
        <v>0</v>
      </c>
      <c r="L66" s="216">
        <v>4830000</v>
      </c>
      <c r="M66" s="209">
        <v>0</v>
      </c>
      <c r="N66" s="217">
        <v>0</v>
      </c>
      <c r="O66" s="7"/>
    </row>
    <row r="67" spans="1:15" ht="18.75" customHeight="1" thickBot="1" x14ac:dyDescent="0.3">
      <c r="A67" s="225" t="s">
        <v>3</v>
      </c>
      <c r="B67" s="226"/>
      <c r="C67" s="210">
        <f>SUM(C11:C66)</f>
        <v>107029000</v>
      </c>
      <c r="D67" s="211">
        <f>D66+D65+D64+D63+D62+D60+D59+D49+D45+D43+D40+D37+D36+D34+D33+D28+D25+D20+D19+D16+D15+D14+D12+D11</f>
        <v>136798142</v>
      </c>
      <c r="E67" s="211">
        <f>SUM(E11:E66)</f>
        <v>93472032</v>
      </c>
      <c r="F67" s="211">
        <f>SUM(F11:F66)</f>
        <v>76059703</v>
      </c>
      <c r="G67" s="212">
        <f>F67/E67*100</f>
        <v>81.37161605730364</v>
      </c>
      <c r="H67" s="213">
        <f>F67/$F$67*100</f>
        <v>100</v>
      </c>
      <c r="I67" s="211">
        <f>SUM(I11:I66)</f>
        <v>1911000</v>
      </c>
      <c r="J67" s="211">
        <f>SUM(J11:J66)</f>
        <v>4898000</v>
      </c>
      <c r="K67" s="211">
        <f>SUM(K11:K66)-1</f>
        <v>1831913</v>
      </c>
      <c r="L67" s="212">
        <f>SUM(L11:L66)-1</f>
        <v>6721413</v>
      </c>
      <c r="M67" s="214">
        <f>L67/(J67+K67)*100</f>
        <v>99.873698218684254</v>
      </c>
      <c r="N67" s="213">
        <f>L67/L67*100</f>
        <v>100</v>
      </c>
      <c r="O67" s="7"/>
    </row>
    <row r="68" spans="1:15" ht="5.45" hidden="1" customHeight="1" x14ac:dyDescent="0.25">
      <c r="B68" s="8"/>
      <c r="C68" s="9"/>
      <c r="D68" s="9"/>
      <c r="E68" s="9"/>
      <c r="F68" s="9"/>
      <c r="G68" s="9"/>
      <c r="H68" s="9"/>
      <c r="I68" s="9"/>
      <c r="J68" s="9"/>
      <c r="K68" s="9"/>
      <c r="L68" s="2"/>
      <c r="M68" s="1"/>
      <c r="O68" s="7"/>
    </row>
    <row r="69" spans="1:15" ht="15.75" x14ac:dyDescent="0.25">
      <c r="B69" s="8" t="s">
        <v>150</v>
      </c>
      <c r="C69" s="9"/>
      <c r="D69" s="9"/>
      <c r="E69" s="9"/>
      <c r="F69" s="9"/>
      <c r="G69" s="9"/>
      <c r="H69" s="9"/>
      <c r="I69" s="9"/>
      <c r="J69" s="9" t="s">
        <v>151</v>
      </c>
      <c r="K69" s="9"/>
      <c r="L69" s="9"/>
      <c r="O69" s="7"/>
    </row>
    <row r="70" spans="1:15" x14ac:dyDescent="0.2">
      <c r="D70" s="74"/>
      <c r="E70" s="74"/>
      <c r="F70" s="74"/>
      <c r="G70" s="74"/>
      <c r="H70" s="74"/>
      <c r="I70" s="74"/>
      <c r="J70" s="74"/>
      <c r="K70" s="74"/>
      <c r="L70" s="74"/>
      <c r="M70" s="1"/>
    </row>
    <row r="71" spans="1:15" x14ac:dyDescent="0.2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</row>
    <row r="72" spans="1:15" x14ac:dyDescent="0.2">
      <c r="G72" s="7"/>
      <c r="H72" s="7"/>
      <c r="I72" s="7"/>
      <c r="J72" s="7"/>
      <c r="K72" s="7"/>
      <c r="L72" s="7"/>
    </row>
    <row r="73" spans="1:15" ht="15.95" customHeight="1" x14ac:dyDescent="0.25">
      <c r="A73" s="4"/>
      <c r="K73" s="71"/>
    </row>
    <row r="74" spans="1:15" x14ac:dyDescent="0.2">
      <c r="K74" s="7"/>
      <c r="L74" s="7"/>
    </row>
    <row r="75" spans="1:15" x14ac:dyDescent="0.2">
      <c r="K75" s="84"/>
      <c r="L75" s="7"/>
    </row>
    <row r="76" spans="1:15" x14ac:dyDescent="0.2">
      <c r="A76" t="s">
        <v>0</v>
      </c>
      <c r="L76" s="50"/>
    </row>
    <row r="77" spans="1:15" x14ac:dyDescent="0.2">
      <c r="A77" t="s">
        <v>0</v>
      </c>
      <c r="K77" s="7"/>
    </row>
    <row r="78" spans="1:15" x14ac:dyDescent="0.2">
      <c r="A78" t="s">
        <v>0</v>
      </c>
    </row>
    <row r="79" spans="1:15" x14ac:dyDescent="0.2">
      <c r="A79" t="s">
        <v>0</v>
      </c>
      <c r="K79" s="7"/>
      <c r="L79" s="7"/>
    </row>
    <row r="80" spans="1:15" x14ac:dyDescent="0.2">
      <c r="A80" t="s">
        <v>0</v>
      </c>
    </row>
    <row r="81" spans="1:1" x14ac:dyDescent="0.2">
      <c r="A81" t="s">
        <v>0</v>
      </c>
    </row>
    <row r="82" spans="1:1" x14ac:dyDescent="0.2">
      <c r="A82" t="s">
        <v>0</v>
      </c>
    </row>
    <row r="83" spans="1:1" x14ac:dyDescent="0.2">
      <c r="A83" t="s">
        <v>0</v>
      </c>
    </row>
    <row r="84" spans="1:1" x14ac:dyDescent="0.2">
      <c r="A84" t="s">
        <v>0</v>
      </c>
    </row>
    <row r="85" spans="1:1" x14ac:dyDescent="0.2">
      <c r="A85" t="s">
        <v>0</v>
      </c>
    </row>
    <row r="87" spans="1:1" x14ac:dyDescent="0.2">
      <c r="A87" t="s">
        <v>0</v>
      </c>
    </row>
    <row r="88" spans="1:1" x14ac:dyDescent="0.2">
      <c r="A88" t="s">
        <v>0</v>
      </c>
    </row>
    <row r="89" spans="1:1" x14ac:dyDescent="0.2">
      <c r="A89" t="s">
        <v>0</v>
      </c>
    </row>
    <row r="90" spans="1:1" x14ac:dyDescent="0.2">
      <c r="A90" t="s">
        <v>0</v>
      </c>
    </row>
    <row r="91" spans="1:1" x14ac:dyDescent="0.2">
      <c r="A91" t="s">
        <v>0</v>
      </c>
    </row>
    <row r="92" spans="1:1" x14ac:dyDescent="0.2">
      <c r="A92" t="s">
        <v>0</v>
      </c>
    </row>
    <row r="93" spans="1:1" x14ac:dyDescent="0.2">
      <c r="A93" t="s">
        <v>0</v>
      </c>
    </row>
    <row r="94" spans="1:1" x14ac:dyDescent="0.2">
      <c r="A94" t="s">
        <v>0</v>
      </c>
    </row>
    <row r="95" spans="1:1" x14ac:dyDescent="0.2">
      <c r="A95" t="s">
        <v>0</v>
      </c>
    </row>
    <row r="96" spans="1:1" x14ac:dyDescent="0.2">
      <c r="A96" t="s">
        <v>0</v>
      </c>
    </row>
    <row r="97" spans="1:1" x14ac:dyDescent="0.2">
      <c r="A97" t="s">
        <v>0</v>
      </c>
    </row>
    <row r="98" spans="1:1" x14ac:dyDescent="0.2">
      <c r="A98" t="s">
        <v>0</v>
      </c>
    </row>
    <row r="99" spans="1:1" x14ac:dyDescent="0.2">
      <c r="A99" t="s">
        <v>0</v>
      </c>
    </row>
    <row r="100" spans="1:1" x14ac:dyDescent="0.2">
      <c r="A100" t="s">
        <v>0</v>
      </c>
    </row>
    <row r="101" spans="1:1" x14ac:dyDescent="0.2">
      <c r="A101" t="s">
        <v>0</v>
      </c>
    </row>
    <row r="102" spans="1:1" x14ac:dyDescent="0.2">
      <c r="A102" t="s">
        <v>0</v>
      </c>
    </row>
  </sheetData>
  <mergeCells count="11">
    <mergeCell ref="I2:N2"/>
    <mergeCell ref="A71:N71"/>
    <mergeCell ref="B4:L4"/>
    <mergeCell ref="B5:L5"/>
    <mergeCell ref="B6:L6"/>
    <mergeCell ref="A8:A9"/>
    <mergeCell ref="B8:B9"/>
    <mergeCell ref="A67:B67"/>
    <mergeCell ref="C8:H8"/>
    <mergeCell ref="A7:B7"/>
    <mergeCell ref="J8:N8"/>
  </mergeCells>
  <phoneticPr fontId="0" type="noConversion"/>
  <pageMargins left="0.59055118110236215" right="0.19685039370078741" top="0.70866141732283461" bottom="0" header="0.23622047244094488" footer="0.15748031496062992"/>
  <pageSetup paperSize="9" scale="54" fitToWidth="0" fitToHeight="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3"/>
  <sheetViews>
    <sheetView view="pageBreakPreview" zoomScaleNormal="100" zoomScaleSheetLayoutView="100" workbookViewId="0">
      <selection activeCell="K3" sqref="K3:L3"/>
    </sheetView>
  </sheetViews>
  <sheetFormatPr defaultRowHeight="12.75" x14ac:dyDescent="0.2"/>
  <cols>
    <col min="1" max="1" width="6.140625" customWidth="1"/>
    <col min="2" max="2" width="38.85546875" customWidth="1"/>
    <col min="3" max="3" width="13.42578125" customWidth="1"/>
    <col min="4" max="4" width="14.5703125" customWidth="1"/>
    <col min="5" max="5" width="15.85546875" customWidth="1"/>
    <col min="6" max="6" width="12.5703125" customWidth="1"/>
    <col min="7" max="7" width="11.5703125" customWidth="1"/>
    <col min="8" max="8" width="11.140625" customWidth="1"/>
    <col min="9" max="9" width="10" customWidth="1"/>
    <col min="10" max="10" width="11.85546875" customWidth="1"/>
    <col min="11" max="11" width="10.85546875" customWidth="1"/>
    <col min="12" max="12" width="14.42578125" customWidth="1"/>
    <col min="13" max="13" width="11.28515625" customWidth="1"/>
    <col min="14" max="14" width="11.85546875" customWidth="1"/>
  </cols>
  <sheetData>
    <row r="1" spans="1:15" ht="15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6" t="s">
        <v>5</v>
      </c>
      <c r="L1" s="45"/>
      <c r="M1" s="45"/>
      <c r="N1" s="45"/>
    </row>
    <row r="2" spans="1:15" ht="26.45" customHeight="1" x14ac:dyDescent="0.25">
      <c r="A2" s="45"/>
      <c r="B2" s="45"/>
      <c r="C2" s="45"/>
      <c r="D2" s="45"/>
      <c r="E2" s="45"/>
      <c r="F2" s="45"/>
      <c r="G2" s="47"/>
      <c r="H2" s="47"/>
      <c r="I2" s="47"/>
      <c r="J2" s="47"/>
      <c r="K2" s="220" t="s">
        <v>141</v>
      </c>
      <c r="L2" s="220"/>
      <c r="M2" s="220"/>
      <c r="N2" s="220"/>
      <c r="O2" s="3"/>
    </row>
    <row r="3" spans="1:15" ht="15" x14ac:dyDescent="0.25">
      <c r="A3" s="45"/>
      <c r="B3" s="45"/>
      <c r="C3" s="45"/>
      <c r="D3" s="45"/>
      <c r="E3" s="45"/>
      <c r="F3" s="45"/>
      <c r="G3" s="48"/>
      <c r="H3" s="48"/>
      <c r="I3" s="48"/>
      <c r="J3" s="48"/>
      <c r="K3" s="233" t="s">
        <v>157</v>
      </c>
      <c r="L3" s="233"/>
      <c r="M3" s="47"/>
      <c r="N3" s="47"/>
    </row>
    <row r="4" spans="1:15" ht="15" x14ac:dyDescent="0.25">
      <c r="A4" s="45"/>
      <c r="B4" s="222" t="s">
        <v>71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45"/>
      <c r="N4" s="45"/>
    </row>
    <row r="5" spans="1:15" ht="15" x14ac:dyDescent="0.25">
      <c r="A5" s="45"/>
      <c r="B5" s="241" t="s">
        <v>155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45"/>
      <c r="N5" s="45"/>
    </row>
    <row r="6" spans="1:15" ht="15.75" thickBot="1" x14ac:dyDescent="0.3">
      <c r="A6" s="234" t="s">
        <v>131</v>
      </c>
      <c r="B6" s="234"/>
      <c r="C6" s="49"/>
      <c r="D6" s="49"/>
      <c r="E6" s="49"/>
      <c r="F6" s="49"/>
      <c r="G6" s="49"/>
      <c r="H6" s="49"/>
      <c r="I6" s="49"/>
      <c r="J6" s="49"/>
      <c r="K6" s="49"/>
      <c r="L6" s="49"/>
      <c r="M6" s="76" t="s">
        <v>26</v>
      </c>
      <c r="N6" s="45"/>
    </row>
    <row r="7" spans="1:15" ht="19.149999999999999" customHeight="1" x14ac:dyDescent="0.25">
      <c r="A7" s="242" t="s">
        <v>6</v>
      </c>
      <c r="B7" s="244" t="s">
        <v>7</v>
      </c>
      <c r="C7" s="235" t="s">
        <v>8</v>
      </c>
      <c r="D7" s="236"/>
      <c r="E7" s="236"/>
      <c r="F7" s="236"/>
      <c r="G7" s="236"/>
      <c r="H7" s="237"/>
      <c r="I7" s="238" t="s">
        <v>9</v>
      </c>
      <c r="J7" s="236"/>
      <c r="K7" s="236"/>
      <c r="L7" s="236"/>
      <c r="M7" s="236"/>
      <c r="N7" s="237"/>
    </row>
    <row r="8" spans="1:15" ht="58.9" customHeight="1" thickBot="1" x14ac:dyDescent="0.25">
      <c r="A8" s="243"/>
      <c r="B8" s="245"/>
      <c r="C8" s="120" t="s">
        <v>143</v>
      </c>
      <c r="D8" s="121" t="s">
        <v>146</v>
      </c>
      <c r="E8" s="121" t="s">
        <v>153</v>
      </c>
      <c r="F8" s="121" t="s">
        <v>154</v>
      </c>
      <c r="G8" s="121" t="s">
        <v>45</v>
      </c>
      <c r="H8" s="122" t="s">
        <v>27</v>
      </c>
      <c r="I8" s="151" t="s">
        <v>142</v>
      </c>
      <c r="J8" s="121" t="s">
        <v>147</v>
      </c>
      <c r="K8" s="121" t="s">
        <v>148</v>
      </c>
      <c r="L8" s="121" t="s">
        <v>154</v>
      </c>
      <c r="M8" s="121" t="s">
        <v>45</v>
      </c>
      <c r="N8" s="122" t="s">
        <v>27</v>
      </c>
    </row>
    <row r="9" spans="1:15" ht="13.15" customHeight="1" thickBot="1" x14ac:dyDescent="0.25">
      <c r="A9" s="123">
        <v>1</v>
      </c>
      <c r="B9" s="124">
        <v>2</v>
      </c>
      <c r="C9" s="123">
        <v>3</v>
      </c>
      <c r="D9" s="125">
        <v>4</v>
      </c>
      <c r="E9" s="125">
        <v>4</v>
      </c>
      <c r="F9" s="125">
        <v>5</v>
      </c>
      <c r="G9" s="125">
        <v>6</v>
      </c>
      <c r="H9" s="126">
        <v>7</v>
      </c>
      <c r="I9" s="127">
        <v>8</v>
      </c>
      <c r="J9" s="125">
        <v>9</v>
      </c>
      <c r="K9" s="125">
        <v>10</v>
      </c>
      <c r="L9" s="125">
        <v>11</v>
      </c>
      <c r="M9" s="125">
        <v>12</v>
      </c>
      <c r="N9" s="126">
        <v>13</v>
      </c>
    </row>
    <row r="10" spans="1:15" ht="19.5" customHeight="1" x14ac:dyDescent="0.2">
      <c r="A10" s="179">
        <v>2000</v>
      </c>
      <c r="B10" s="168" t="s">
        <v>10</v>
      </c>
      <c r="C10" s="133">
        <f>C11+C14+C27+C28+C32+C33</f>
        <v>106529000</v>
      </c>
      <c r="D10" s="134">
        <f>D11+D14+D28+D31+D33</f>
        <v>136298142</v>
      </c>
      <c r="E10" s="134">
        <f>E11+E14+E27+E28+E32+E33</f>
        <v>92972032</v>
      </c>
      <c r="F10" s="134">
        <f>F11+F14+F28+F32+F33</f>
        <v>76059703</v>
      </c>
      <c r="G10" s="134">
        <f>F10/E10*100</f>
        <v>81.809229468061957</v>
      </c>
      <c r="H10" s="135">
        <f>F10/F45*100</f>
        <v>100</v>
      </c>
      <c r="I10" s="136">
        <f>I11+I14+I27+I28+I32</f>
        <v>0</v>
      </c>
      <c r="J10" s="137">
        <f>J11+J14+J27+J28+J32</f>
        <v>0</v>
      </c>
      <c r="K10" s="137">
        <f>K11+K14+K27+K28+K32</f>
        <v>1522421</v>
      </c>
      <c r="L10" s="137">
        <f>L11+L14+L27+L28+L32</f>
        <v>1522421</v>
      </c>
      <c r="M10" s="137">
        <f>L10/K10*100</f>
        <v>100</v>
      </c>
      <c r="N10" s="138">
        <f>L10/L45*100</f>
        <v>22.650311772241938</v>
      </c>
    </row>
    <row r="11" spans="1:15" ht="26.45" customHeight="1" x14ac:dyDescent="0.2">
      <c r="A11" s="153">
        <v>2100</v>
      </c>
      <c r="B11" s="128" t="s">
        <v>34</v>
      </c>
      <c r="C11" s="132">
        <f>C12+C13</f>
        <v>99370076</v>
      </c>
      <c r="D11" s="119">
        <f>D12+D13</f>
        <v>100123716</v>
      </c>
      <c r="E11" s="69">
        <f>E12+E13</f>
        <v>56943006</v>
      </c>
      <c r="F11" s="69">
        <f>F12+F13</f>
        <v>46101326</v>
      </c>
      <c r="G11" s="69">
        <f>F11/E11*100</f>
        <v>80.960471247338077</v>
      </c>
      <c r="H11" s="70">
        <f>F11/F45*100</f>
        <v>60.612024740617251</v>
      </c>
      <c r="I11" s="132">
        <f>I12+I13</f>
        <v>0</v>
      </c>
      <c r="J11" s="69">
        <f>J12+J13</f>
        <v>0</v>
      </c>
      <c r="K11" s="69">
        <f>K12+K13</f>
        <v>0</v>
      </c>
      <c r="L11" s="119">
        <f>L12+L13</f>
        <v>0</v>
      </c>
      <c r="M11" s="43">
        <v>0</v>
      </c>
      <c r="N11" s="152">
        <v>0</v>
      </c>
    </row>
    <row r="12" spans="1:15" ht="14.25" customHeight="1" x14ac:dyDescent="0.25">
      <c r="A12" s="53">
        <v>2111</v>
      </c>
      <c r="B12" s="56" t="s">
        <v>11</v>
      </c>
      <c r="C12" s="11">
        <v>81450779</v>
      </c>
      <c r="D12" s="114">
        <v>82015809</v>
      </c>
      <c r="E12" s="114">
        <v>46498432</v>
      </c>
      <c r="F12" s="114">
        <v>37401232</v>
      </c>
      <c r="G12" s="64">
        <f t="shared" ref="G12:G32" si="0">F12/E12*100</f>
        <v>80.435469307868274</v>
      </c>
      <c r="H12" s="14">
        <f>F12/F45*100</f>
        <v>49.173518334669282</v>
      </c>
      <c r="I12" s="11">
        <v>0</v>
      </c>
      <c r="J12" s="15">
        <v>0</v>
      </c>
      <c r="K12" s="15">
        <v>0</v>
      </c>
      <c r="L12" s="39">
        <v>0</v>
      </c>
      <c r="M12" s="15">
        <v>0</v>
      </c>
      <c r="N12" s="12">
        <v>0</v>
      </c>
    </row>
    <row r="13" spans="1:15" ht="15" customHeight="1" x14ac:dyDescent="0.25">
      <c r="A13" s="53">
        <v>2120</v>
      </c>
      <c r="B13" s="56" t="s">
        <v>31</v>
      </c>
      <c r="C13" s="16">
        <v>17919297</v>
      </c>
      <c r="D13" s="114">
        <v>18107907</v>
      </c>
      <c r="E13" s="114">
        <v>10444574</v>
      </c>
      <c r="F13" s="114">
        <v>8700094</v>
      </c>
      <c r="G13" s="64">
        <f t="shared" si="0"/>
        <v>83.297739094002296</v>
      </c>
      <c r="H13" s="14">
        <f>F13/F45*100</f>
        <v>11.438506405947969</v>
      </c>
      <c r="I13" s="11">
        <v>0</v>
      </c>
      <c r="J13" s="15">
        <v>0</v>
      </c>
      <c r="K13" s="15">
        <v>0</v>
      </c>
      <c r="L13" s="39">
        <v>0</v>
      </c>
      <c r="M13" s="15">
        <v>0</v>
      </c>
      <c r="N13" s="12">
        <v>0</v>
      </c>
    </row>
    <row r="14" spans="1:15" ht="13.9" customHeight="1" x14ac:dyDescent="0.2">
      <c r="A14" s="54">
        <v>2200</v>
      </c>
      <c r="B14" s="129" t="s">
        <v>32</v>
      </c>
      <c r="C14" s="13">
        <f>SUM(C15:C27)-C20-C27</f>
        <v>4245515</v>
      </c>
      <c r="D14" s="93">
        <f>D15+D17+D18+D19+D20</f>
        <v>1780875</v>
      </c>
      <c r="E14" s="37">
        <f>SUM(E15:E27)-E20-E27</f>
        <v>1780875</v>
      </c>
      <c r="F14" s="37">
        <f>SUM(F15:F27)-F20</f>
        <v>368636</v>
      </c>
      <c r="G14" s="69">
        <f t="shared" si="0"/>
        <v>20.699712220116513</v>
      </c>
      <c r="H14" s="17">
        <f>F14/F45*100</f>
        <v>0.4846666308965209</v>
      </c>
      <c r="I14" s="13">
        <f>SUM(I15:I27)-I20</f>
        <v>0</v>
      </c>
      <c r="J14" s="37">
        <f>SUM(J15:J27)-J20</f>
        <v>0</v>
      </c>
      <c r="K14" s="37">
        <f>SUM(K15:K27)-K20</f>
        <v>1522421</v>
      </c>
      <c r="L14" s="93">
        <f>SUM(L15:L27)-L20</f>
        <v>1522421</v>
      </c>
      <c r="M14" s="37">
        <f>L14/K14*100</f>
        <v>100</v>
      </c>
      <c r="N14" s="35">
        <f>L14/L45*100</f>
        <v>22.650311772241938</v>
      </c>
    </row>
    <row r="15" spans="1:15" ht="17.45" customHeight="1" x14ac:dyDescent="0.25">
      <c r="A15" s="62">
        <v>2210</v>
      </c>
      <c r="B15" s="56" t="s">
        <v>33</v>
      </c>
      <c r="C15" s="11">
        <v>2855345</v>
      </c>
      <c r="D15" s="114">
        <v>477895</v>
      </c>
      <c r="E15" s="114">
        <v>477895</v>
      </c>
      <c r="F15" s="114">
        <v>290316</v>
      </c>
      <c r="G15" s="64">
        <f t="shared" si="0"/>
        <v>60.748909279234972</v>
      </c>
      <c r="H15" s="14">
        <f>F15/F45*100</f>
        <v>0.38169489039419469</v>
      </c>
      <c r="I15" s="11">
        <v>0</v>
      </c>
      <c r="J15" s="15">
        <v>0</v>
      </c>
      <c r="K15" s="15">
        <v>1251260</v>
      </c>
      <c r="L15" s="39">
        <v>1251260</v>
      </c>
      <c r="M15" s="15">
        <f>L15/K15*100</f>
        <v>100</v>
      </c>
      <c r="N15" s="12">
        <f>L15/L45*100</f>
        <v>18.61602612426881</v>
      </c>
    </row>
    <row r="16" spans="1:15" ht="15.95" hidden="1" customHeight="1" x14ac:dyDescent="0.25">
      <c r="A16" s="62">
        <v>2220</v>
      </c>
      <c r="B16" s="56" t="s">
        <v>22</v>
      </c>
      <c r="C16" s="11">
        <v>0</v>
      </c>
      <c r="D16" s="114">
        <v>0</v>
      </c>
      <c r="E16" s="114">
        <v>0</v>
      </c>
      <c r="F16" s="114">
        <v>0</v>
      </c>
      <c r="G16" s="64">
        <v>0</v>
      </c>
      <c r="H16" s="14">
        <f>F16/F45*100</f>
        <v>0</v>
      </c>
      <c r="I16" s="11">
        <v>0</v>
      </c>
      <c r="J16" s="15">
        <v>0</v>
      </c>
      <c r="K16" s="15">
        <v>0</v>
      </c>
      <c r="L16" s="39">
        <v>0</v>
      </c>
      <c r="M16" s="15">
        <v>0</v>
      </c>
      <c r="N16" s="12">
        <f>L16/L45*100</f>
        <v>0</v>
      </c>
    </row>
    <row r="17" spans="1:14" ht="15" customHeight="1" x14ac:dyDescent="0.25">
      <c r="A17" s="62">
        <v>2230</v>
      </c>
      <c r="B17" s="56" t="s">
        <v>12</v>
      </c>
      <c r="C17" s="11">
        <v>0</v>
      </c>
      <c r="D17" s="114">
        <v>0</v>
      </c>
      <c r="E17" s="114">
        <v>0</v>
      </c>
      <c r="F17" s="114">
        <v>0</v>
      </c>
      <c r="G17" s="64">
        <v>0</v>
      </c>
      <c r="H17" s="14">
        <f>F17/F45*100</f>
        <v>0</v>
      </c>
      <c r="I17" s="11">
        <v>0</v>
      </c>
      <c r="J17" s="15">
        <v>0</v>
      </c>
      <c r="K17" s="15">
        <v>271161</v>
      </c>
      <c r="L17" s="39">
        <v>271161</v>
      </c>
      <c r="M17" s="15">
        <f>L17/K17*100</f>
        <v>100</v>
      </c>
      <c r="N17" s="12">
        <f>L17/L45*100</f>
        <v>4.0342856479731273</v>
      </c>
    </row>
    <row r="18" spans="1:14" ht="15" customHeight="1" x14ac:dyDescent="0.25">
      <c r="A18" s="62">
        <v>2240</v>
      </c>
      <c r="B18" s="56" t="s">
        <v>23</v>
      </c>
      <c r="C18" s="11">
        <v>458930</v>
      </c>
      <c r="D18" s="114">
        <v>447740</v>
      </c>
      <c r="E18" s="114">
        <v>447740</v>
      </c>
      <c r="F18" s="114">
        <v>65522</v>
      </c>
      <c r="G18" s="64">
        <f t="shared" si="0"/>
        <v>14.633939339795418</v>
      </c>
      <c r="H18" s="14">
        <f>F18/F45*100</f>
        <v>8.6145484948843415E-2</v>
      </c>
      <c r="I18" s="11">
        <v>0</v>
      </c>
      <c r="J18" s="15">
        <v>0</v>
      </c>
      <c r="K18" s="15">
        <v>0</v>
      </c>
      <c r="L18" s="39">
        <v>0</v>
      </c>
      <c r="M18" s="15">
        <v>0</v>
      </c>
      <c r="N18" s="12">
        <v>0</v>
      </c>
    </row>
    <row r="19" spans="1:14" ht="15.95" customHeight="1" x14ac:dyDescent="0.25">
      <c r="A19" s="62">
        <v>2250</v>
      </c>
      <c r="B19" s="56" t="s">
        <v>13</v>
      </c>
      <c r="C19" s="11">
        <v>197000</v>
      </c>
      <c r="D19" s="114">
        <v>121000</v>
      </c>
      <c r="E19" s="114">
        <v>121000</v>
      </c>
      <c r="F19" s="114">
        <v>12798</v>
      </c>
      <c r="G19" s="64">
        <f t="shared" si="0"/>
        <v>10.576859504132232</v>
      </c>
      <c r="H19" s="79">
        <f>F19/F45*100</f>
        <v>1.6826255553482768E-2</v>
      </c>
      <c r="I19" s="11">
        <v>0</v>
      </c>
      <c r="J19" s="15">
        <v>0</v>
      </c>
      <c r="K19" s="15">
        <v>0</v>
      </c>
      <c r="L19" s="39">
        <v>0</v>
      </c>
      <c r="M19" s="15">
        <v>0</v>
      </c>
      <c r="N19" s="12">
        <v>0</v>
      </c>
    </row>
    <row r="20" spans="1:14" ht="17.649999999999999" customHeight="1" x14ac:dyDescent="0.25">
      <c r="A20" s="62">
        <v>2270</v>
      </c>
      <c r="B20" s="56" t="s">
        <v>21</v>
      </c>
      <c r="C20" s="11">
        <f>C21+C22+C23+C24+C25</f>
        <v>734240</v>
      </c>
      <c r="D20" s="11">
        <f>D23</f>
        <v>734240</v>
      </c>
      <c r="E20" s="11">
        <f t="shared" ref="E20" si="1">E21+E22+E23+E24+E25</f>
        <v>734240</v>
      </c>
      <c r="F20" s="15">
        <f>F21+F22+F23+F24+F25</f>
        <v>0</v>
      </c>
      <c r="G20" s="64">
        <f t="shared" si="0"/>
        <v>0</v>
      </c>
      <c r="H20" s="14">
        <f>F20/F45*100</f>
        <v>0</v>
      </c>
      <c r="I20" s="11">
        <f>I21</f>
        <v>0</v>
      </c>
      <c r="J20" s="15">
        <v>0</v>
      </c>
      <c r="K20" s="15">
        <f>K21+K22</f>
        <v>0</v>
      </c>
      <c r="L20" s="39">
        <f>L21+L22</f>
        <v>0</v>
      </c>
      <c r="M20" s="15">
        <v>0</v>
      </c>
      <c r="N20" s="12">
        <v>0</v>
      </c>
    </row>
    <row r="21" spans="1:14" ht="18.75" hidden="1" customHeight="1" x14ac:dyDescent="0.25">
      <c r="A21" s="62">
        <v>2271</v>
      </c>
      <c r="B21" s="56" t="s">
        <v>14</v>
      </c>
      <c r="C21" s="11">
        <v>0</v>
      </c>
      <c r="D21" s="114">
        <v>0</v>
      </c>
      <c r="E21" s="114">
        <v>0</v>
      </c>
      <c r="F21" s="114">
        <v>0</v>
      </c>
      <c r="G21" s="64" t="e">
        <f t="shared" si="0"/>
        <v>#DIV/0!</v>
      </c>
      <c r="H21" s="14">
        <f>F21/F45*100</f>
        <v>0</v>
      </c>
      <c r="I21" s="11"/>
      <c r="J21" s="15"/>
      <c r="K21" s="15">
        <v>0</v>
      </c>
      <c r="L21" s="39">
        <v>0</v>
      </c>
      <c r="M21" s="15">
        <v>0</v>
      </c>
      <c r="N21" s="12">
        <v>0</v>
      </c>
    </row>
    <row r="22" spans="1:14" ht="17.649999999999999" hidden="1" customHeight="1" x14ac:dyDescent="0.25">
      <c r="A22" s="62">
        <v>2272</v>
      </c>
      <c r="B22" s="56" t="s">
        <v>15</v>
      </c>
      <c r="C22" s="11">
        <v>0</v>
      </c>
      <c r="D22" s="114">
        <v>0</v>
      </c>
      <c r="E22" s="114">
        <v>0</v>
      </c>
      <c r="F22" s="114">
        <v>0</v>
      </c>
      <c r="G22" s="64" t="e">
        <f t="shared" si="0"/>
        <v>#DIV/0!</v>
      </c>
      <c r="H22" s="14">
        <f>F22/F45*100</f>
        <v>0</v>
      </c>
      <c r="I22" s="11"/>
      <c r="J22" s="15"/>
      <c r="K22" s="15">
        <v>0</v>
      </c>
      <c r="L22" s="39">
        <v>0</v>
      </c>
      <c r="M22" s="15">
        <v>0</v>
      </c>
      <c r="N22" s="12">
        <v>0</v>
      </c>
    </row>
    <row r="23" spans="1:14" ht="18" customHeight="1" x14ac:dyDescent="0.25">
      <c r="A23" s="62">
        <v>2273</v>
      </c>
      <c r="B23" s="56" t="s">
        <v>16</v>
      </c>
      <c r="C23" s="11">
        <v>734240</v>
      </c>
      <c r="D23" s="114">
        <v>734240</v>
      </c>
      <c r="E23" s="114">
        <v>734240</v>
      </c>
      <c r="F23" s="114">
        <v>0</v>
      </c>
      <c r="G23" s="64">
        <f t="shared" si="0"/>
        <v>0</v>
      </c>
      <c r="H23" s="14">
        <f>F23/F45*100</f>
        <v>0</v>
      </c>
      <c r="I23" s="11"/>
      <c r="J23" s="15"/>
      <c r="K23" s="15"/>
      <c r="L23" s="39"/>
      <c r="M23" s="15"/>
      <c r="N23" s="12"/>
    </row>
    <row r="24" spans="1:14" ht="17.100000000000001" hidden="1" customHeight="1" x14ac:dyDescent="0.25">
      <c r="A24" s="62">
        <v>2274</v>
      </c>
      <c r="B24" s="56" t="s">
        <v>91</v>
      </c>
      <c r="C24" s="11">
        <v>0</v>
      </c>
      <c r="D24" s="114">
        <v>759122</v>
      </c>
      <c r="E24" s="114">
        <v>0</v>
      </c>
      <c r="F24" s="114">
        <v>0</v>
      </c>
      <c r="G24" s="64" t="e">
        <f t="shared" si="0"/>
        <v>#DIV/0!</v>
      </c>
      <c r="H24" s="14">
        <f>F24/F45*100</f>
        <v>0</v>
      </c>
      <c r="I24" s="11"/>
      <c r="J24" s="15"/>
      <c r="K24" s="15"/>
      <c r="L24" s="39"/>
      <c r="M24" s="15"/>
      <c r="N24" s="12"/>
    </row>
    <row r="25" spans="1:14" ht="28.5" hidden="1" customHeight="1" x14ac:dyDescent="0.25">
      <c r="A25" s="62">
        <v>2275</v>
      </c>
      <c r="B25" s="56" t="s">
        <v>66</v>
      </c>
      <c r="C25" s="11">
        <v>0</v>
      </c>
      <c r="D25" s="114">
        <v>0</v>
      </c>
      <c r="E25" s="114">
        <v>0</v>
      </c>
      <c r="F25" s="114">
        <v>0</v>
      </c>
      <c r="G25" s="68" t="e">
        <f t="shared" si="0"/>
        <v>#DIV/0!</v>
      </c>
      <c r="H25" s="79">
        <f>F25/F45*100</f>
        <v>0</v>
      </c>
      <c r="I25" s="11"/>
      <c r="J25" s="15"/>
      <c r="K25" s="15"/>
      <c r="L25" s="39"/>
      <c r="M25" s="15"/>
      <c r="N25" s="12"/>
    </row>
    <row r="26" spans="1:14" ht="30.75" hidden="1" customHeight="1" x14ac:dyDescent="0.25">
      <c r="A26" s="77">
        <v>2281</v>
      </c>
      <c r="B26" s="130" t="s">
        <v>44</v>
      </c>
      <c r="C26" s="16">
        <v>0</v>
      </c>
      <c r="D26" s="80">
        <v>0</v>
      </c>
      <c r="E26" s="98">
        <v>0</v>
      </c>
      <c r="F26" s="90">
        <v>0</v>
      </c>
      <c r="G26" s="64">
        <v>0</v>
      </c>
      <c r="H26" s="21">
        <v>0</v>
      </c>
      <c r="I26" s="16"/>
      <c r="J26" s="27"/>
      <c r="K26" s="27"/>
      <c r="L26" s="80"/>
      <c r="M26" s="15"/>
      <c r="N26" s="12"/>
    </row>
    <row r="27" spans="1:14" ht="45.2" hidden="1" customHeight="1" x14ac:dyDescent="0.25">
      <c r="A27" s="62">
        <v>2282</v>
      </c>
      <c r="B27" s="56" t="s">
        <v>35</v>
      </c>
      <c r="C27" s="11">
        <v>0</v>
      </c>
      <c r="D27" s="114">
        <v>159261</v>
      </c>
      <c r="E27" s="114">
        <v>0</v>
      </c>
      <c r="F27" s="114">
        <v>0</v>
      </c>
      <c r="G27" s="64">
        <v>0</v>
      </c>
      <c r="H27" s="79">
        <f>F27/F45*100</f>
        <v>0</v>
      </c>
      <c r="I27" s="11"/>
      <c r="J27" s="15"/>
      <c r="K27" s="15"/>
      <c r="L27" s="39"/>
      <c r="M27" s="15"/>
      <c r="N27" s="12"/>
    </row>
    <row r="28" spans="1:14" ht="15" customHeight="1" x14ac:dyDescent="0.25">
      <c r="A28" s="78">
        <v>2600</v>
      </c>
      <c r="B28" s="131" t="s">
        <v>17</v>
      </c>
      <c r="C28" s="13">
        <f>C29+C30</f>
        <v>1300000</v>
      </c>
      <c r="D28" s="93">
        <f>D29+D30</f>
        <v>28263852</v>
      </c>
      <c r="E28" s="37">
        <f>E29+E30</f>
        <v>28118452</v>
      </c>
      <c r="F28" s="37">
        <f>F29+F30</f>
        <v>27427931</v>
      </c>
      <c r="G28" s="69">
        <f t="shared" si="0"/>
        <v>97.544242478213235</v>
      </c>
      <c r="H28" s="17">
        <f>H29</f>
        <v>0.80131656575098653</v>
      </c>
      <c r="I28" s="13">
        <f>I29</f>
        <v>0</v>
      </c>
      <c r="J28" s="37">
        <v>0</v>
      </c>
      <c r="K28" s="37">
        <f>K29</f>
        <v>0</v>
      </c>
      <c r="L28" s="93">
        <f>L29</f>
        <v>0</v>
      </c>
      <c r="M28" s="37">
        <v>0</v>
      </c>
      <c r="N28" s="14">
        <v>0</v>
      </c>
    </row>
    <row r="29" spans="1:14" ht="29.25" customHeight="1" x14ac:dyDescent="0.25">
      <c r="A29" s="55">
        <v>2610</v>
      </c>
      <c r="B29" s="56" t="s">
        <v>40</v>
      </c>
      <c r="C29" s="11">
        <v>1300000</v>
      </c>
      <c r="D29" s="114">
        <v>1300000</v>
      </c>
      <c r="E29" s="114">
        <v>1300000</v>
      </c>
      <c r="F29" s="114">
        <v>609479</v>
      </c>
      <c r="G29" s="64">
        <f t="shared" si="0"/>
        <v>46.883000000000003</v>
      </c>
      <c r="H29" s="14">
        <f>F29/F45*100</f>
        <v>0.80131656575098653</v>
      </c>
      <c r="I29" s="41">
        <v>0</v>
      </c>
      <c r="J29" s="87">
        <v>0</v>
      </c>
      <c r="K29" s="87">
        <v>0</v>
      </c>
      <c r="L29" s="94">
        <v>0</v>
      </c>
      <c r="M29" s="15">
        <v>0</v>
      </c>
      <c r="N29" s="14">
        <v>0</v>
      </c>
    </row>
    <row r="30" spans="1:14" ht="29.25" customHeight="1" x14ac:dyDescent="0.25">
      <c r="A30" s="57">
        <v>2620</v>
      </c>
      <c r="B30" s="56" t="s">
        <v>43</v>
      </c>
      <c r="C30" s="11">
        <v>0</v>
      </c>
      <c r="D30" s="114">
        <v>26963852</v>
      </c>
      <c r="E30" s="114">
        <v>26818452</v>
      </c>
      <c r="F30" s="114">
        <v>26818452</v>
      </c>
      <c r="G30" s="64">
        <f t="shared" si="0"/>
        <v>100</v>
      </c>
      <c r="H30" s="14">
        <f>F30/F45*100</f>
        <v>35.259737998188079</v>
      </c>
      <c r="I30" s="42"/>
      <c r="J30" s="88"/>
      <c r="K30" s="88"/>
      <c r="L30" s="95"/>
      <c r="M30" s="34"/>
      <c r="N30" s="23"/>
    </row>
    <row r="31" spans="1:14" ht="16.5" customHeight="1" x14ac:dyDescent="0.25">
      <c r="A31" s="58">
        <v>2700</v>
      </c>
      <c r="B31" s="131" t="s">
        <v>39</v>
      </c>
      <c r="C31" s="13">
        <f>C32</f>
        <v>1600000</v>
      </c>
      <c r="D31" s="93">
        <f>D32</f>
        <v>6116290</v>
      </c>
      <c r="E31" s="91">
        <f>E32</f>
        <v>6116290</v>
      </c>
      <c r="F31" s="91">
        <f>F32</f>
        <v>2161810</v>
      </c>
      <c r="G31" s="69">
        <f>F31/E31*100</f>
        <v>35.345119345223985</v>
      </c>
      <c r="H31" s="17">
        <f>H32</f>
        <v>2.8422540645471623</v>
      </c>
      <c r="I31" s="42"/>
      <c r="J31" s="88"/>
      <c r="K31" s="88"/>
      <c r="L31" s="95"/>
      <c r="M31" s="34"/>
      <c r="N31" s="23"/>
    </row>
    <row r="32" spans="1:14" ht="17.100000000000001" customHeight="1" x14ac:dyDescent="0.25">
      <c r="A32" s="62">
        <v>2730</v>
      </c>
      <c r="B32" s="56" t="s">
        <v>30</v>
      </c>
      <c r="C32" s="11">
        <v>1600000</v>
      </c>
      <c r="D32" s="114">
        <v>6116290</v>
      </c>
      <c r="E32" s="114">
        <v>6116290</v>
      </c>
      <c r="F32" s="114">
        <v>2161810</v>
      </c>
      <c r="G32" s="68">
        <f t="shared" si="0"/>
        <v>35.345119345223985</v>
      </c>
      <c r="H32" s="14">
        <f>F32/F45*100</f>
        <v>2.8422540645471623</v>
      </c>
      <c r="I32" s="162"/>
      <c r="J32" s="91"/>
      <c r="K32" s="91"/>
      <c r="L32" s="163"/>
      <c r="M32" s="164" t="s">
        <v>0</v>
      </c>
      <c r="N32" s="17" t="s">
        <v>0</v>
      </c>
    </row>
    <row r="33" spans="1:14" ht="17.100000000000001" customHeight="1" thickBot="1" x14ac:dyDescent="0.25">
      <c r="A33" s="169">
        <v>2800</v>
      </c>
      <c r="B33" s="170" t="s">
        <v>65</v>
      </c>
      <c r="C33" s="171">
        <v>13409</v>
      </c>
      <c r="D33" s="172">
        <v>13409</v>
      </c>
      <c r="E33" s="172">
        <v>13409</v>
      </c>
      <c r="F33" s="172">
        <v>0</v>
      </c>
      <c r="G33" s="173">
        <v>0</v>
      </c>
      <c r="H33" s="174">
        <v>0</v>
      </c>
      <c r="I33" s="171">
        <v>0</v>
      </c>
      <c r="J33" s="175">
        <v>0</v>
      </c>
      <c r="K33" s="175">
        <v>0</v>
      </c>
      <c r="L33" s="176">
        <v>0</v>
      </c>
      <c r="M33" s="175">
        <v>0</v>
      </c>
      <c r="N33" s="177">
        <v>0</v>
      </c>
    </row>
    <row r="34" spans="1:14" ht="15.95" customHeight="1" thickBot="1" x14ac:dyDescent="0.25">
      <c r="A34" s="165">
        <v>3000</v>
      </c>
      <c r="B34" s="166" t="s">
        <v>18</v>
      </c>
      <c r="C34" s="139">
        <f>C35</f>
        <v>0</v>
      </c>
      <c r="D34" s="140">
        <f>D35+D41</f>
        <v>0</v>
      </c>
      <c r="E34" s="139">
        <f>E35+E41</f>
        <v>0</v>
      </c>
      <c r="F34" s="139">
        <f>E35</f>
        <v>0</v>
      </c>
      <c r="G34" s="139" t="s">
        <v>0</v>
      </c>
      <c r="H34" s="143">
        <f>F34/F45*100</f>
        <v>0</v>
      </c>
      <c r="I34" s="167">
        <f>I35+I41</f>
        <v>1911000</v>
      </c>
      <c r="J34" s="139">
        <f>J35+J41</f>
        <v>4898000</v>
      </c>
      <c r="K34" s="139">
        <f>K35+K41</f>
        <v>309492</v>
      </c>
      <c r="L34" s="140">
        <f>L35+L41</f>
        <v>5198992</v>
      </c>
      <c r="M34" s="139">
        <f>L14/K14*100</f>
        <v>100</v>
      </c>
      <c r="N34" s="143">
        <f>L34/L45*100</f>
        <v>77.349688227758065</v>
      </c>
    </row>
    <row r="35" spans="1:14" ht="15.95" customHeight="1" x14ac:dyDescent="0.25">
      <c r="A35" s="52">
        <v>3100</v>
      </c>
      <c r="B35" s="61" t="s">
        <v>24</v>
      </c>
      <c r="C35" s="43">
        <f>C36+C39</f>
        <v>0</v>
      </c>
      <c r="D35" s="99">
        <f>D36+D39</f>
        <v>0</v>
      </c>
      <c r="E35" s="43">
        <f>E36+E39</f>
        <v>0</v>
      </c>
      <c r="F35" s="43">
        <f>F36+F39</f>
        <v>0</v>
      </c>
      <c r="G35" s="43" t="s">
        <v>0</v>
      </c>
      <c r="H35" s="21" t="s">
        <v>0</v>
      </c>
      <c r="I35" s="115">
        <f>SUM(I36:I40)</f>
        <v>1911000</v>
      </c>
      <c r="J35" s="43">
        <f>J36+J37+J39+J40</f>
        <v>68000</v>
      </c>
      <c r="K35" s="43">
        <f>SUM(K36:K40)</f>
        <v>309492</v>
      </c>
      <c r="L35" s="99">
        <f>SUM(L36:L40)</f>
        <v>368992</v>
      </c>
      <c r="M35" s="43">
        <f>L35/(J35+K35)*100</f>
        <v>97.748296652644299</v>
      </c>
      <c r="N35" s="116">
        <f>L35/L45*100</f>
        <v>5.4897980528796548</v>
      </c>
    </row>
    <row r="36" spans="1:14" ht="30.2" customHeight="1" thickBot="1" x14ac:dyDescent="0.3">
      <c r="A36" s="56">
        <v>3110</v>
      </c>
      <c r="B36" s="62" t="s">
        <v>25</v>
      </c>
      <c r="C36" s="15"/>
      <c r="D36" s="39"/>
      <c r="E36" s="15"/>
      <c r="F36" s="15"/>
      <c r="G36" s="37" t="s">
        <v>0</v>
      </c>
      <c r="H36" s="14" t="s">
        <v>0</v>
      </c>
      <c r="I36" s="11">
        <v>1911000</v>
      </c>
      <c r="J36" s="15">
        <v>68000</v>
      </c>
      <c r="K36" s="15">
        <f>205021+104471</f>
        <v>309492</v>
      </c>
      <c r="L36" s="39">
        <v>368992</v>
      </c>
      <c r="M36" s="27">
        <f>L36/(J36+K36)*100</f>
        <v>97.748296652644299</v>
      </c>
      <c r="N36" s="14">
        <f>L36/L45*100</f>
        <v>5.4897980528796548</v>
      </c>
    </row>
    <row r="37" spans="1:14" ht="31.5" hidden="1" customHeight="1" x14ac:dyDescent="0.25">
      <c r="A37" s="56">
        <v>3122</v>
      </c>
      <c r="B37" s="62" t="s">
        <v>42</v>
      </c>
      <c r="C37" s="15"/>
      <c r="D37" s="39"/>
      <c r="E37" s="15"/>
      <c r="F37" s="15"/>
      <c r="G37" s="37"/>
      <c r="H37" s="14"/>
      <c r="I37" s="11">
        <v>0</v>
      </c>
      <c r="J37" s="15"/>
      <c r="K37" s="15">
        <v>0</v>
      </c>
      <c r="L37" s="39"/>
      <c r="M37" s="27"/>
      <c r="N37" s="14">
        <f>L37/L45*100</f>
        <v>0</v>
      </c>
    </row>
    <row r="38" spans="1:14" ht="15.95" hidden="1" customHeight="1" x14ac:dyDescent="0.25">
      <c r="A38" s="56">
        <v>3131</v>
      </c>
      <c r="B38" s="62" t="s">
        <v>48</v>
      </c>
      <c r="C38" s="15"/>
      <c r="D38" s="39"/>
      <c r="E38" s="15"/>
      <c r="F38" s="15"/>
      <c r="G38" s="37"/>
      <c r="H38" s="14"/>
      <c r="I38" s="11"/>
      <c r="J38" s="15"/>
      <c r="K38" s="15"/>
      <c r="L38" s="39">
        <v>0</v>
      </c>
      <c r="M38" s="27" t="e">
        <f t="shared" ref="M38" si="2">L38/(J38+K38)*100</f>
        <v>#DIV/0!</v>
      </c>
      <c r="N38" s="14">
        <v>0</v>
      </c>
    </row>
    <row r="39" spans="1:14" ht="15.95" hidden="1" customHeight="1" x14ac:dyDescent="0.25">
      <c r="A39" s="56">
        <v>3132</v>
      </c>
      <c r="B39" s="62" t="s">
        <v>36</v>
      </c>
      <c r="C39" s="15"/>
      <c r="D39" s="39"/>
      <c r="E39" s="15"/>
      <c r="F39" s="15"/>
      <c r="G39" s="37" t="s">
        <v>0</v>
      </c>
      <c r="H39" s="14" t="s">
        <v>0</v>
      </c>
      <c r="I39" s="11">
        <v>0</v>
      </c>
      <c r="J39" s="15"/>
      <c r="K39" s="15">
        <v>0</v>
      </c>
      <c r="L39" s="39"/>
      <c r="M39" s="27"/>
      <c r="N39" s="14">
        <f>L39/L45*100</f>
        <v>0</v>
      </c>
    </row>
    <row r="40" spans="1:14" ht="20.25" hidden="1" customHeight="1" thickBot="1" x14ac:dyDescent="0.3">
      <c r="A40" s="85">
        <v>3142</v>
      </c>
      <c r="B40" s="63" t="s">
        <v>41</v>
      </c>
      <c r="C40" s="89"/>
      <c r="D40" s="100"/>
      <c r="E40" s="89"/>
      <c r="F40" s="89"/>
      <c r="G40" s="44"/>
      <c r="H40" s="23"/>
      <c r="I40" s="36">
        <v>0</v>
      </c>
      <c r="J40" s="81">
        <v>0</v>
      </c>
      <c r="K40" s="81">
        <v>0</v>
      </c>
      <c r="L40" s="96">
        <v>0</v>
      </c>
      <c r="M40" s="81">
        <v>0</v>
      </c>
      <c r="N40" s="23">
        <v>0</v>
      </c>
    </row>
    <row r="41" spans="1:14" s="101" customFormat="1" ht="15.95" customHeight="1" thickBot="1" x14ac:dyDescent="0.25">
      <c r="A41" s="59">
        <v>3200</v>
      </c>
      <c r="B41" s="60" t="s">
        <v>28</v>
      </c>
      <c r="C41" s="25">
        <v>0</v>
      </c>
      <c r="D41" s="38">
        <f>D42+D43</f>
        <v>0</v>
      </c>
      <c r="E41" s="25">
        <f>E42+E43</f>
        <v>0</v>
      </c>
      <c r="F41" s="25">
        <f>F42+F43</f>
        <v>0</v>
      </c>
      <c r="G41" s="25">
        <v>0</v>
      </c>
      <c r="H41" s="19">
        <f>F41/F45*100</f>
        <v>0</v>
      </c>
      <c r="I41" s="18">
        <f>I42+I43</f>
        <v>0</v>
      </c>
      <c r="J41" s="25">
        <f>J42+J43</f>
        <v>4830000</v>
      </c>
      <c r="K41" s="25">
        <f>K42+K43</f>
        <v>0</v>
      </c>
      <c r="L41" s="38">
        <f>L42+L43</f>
        <v>4830000</v>
      </c>
      <c r="M41" s="25">
        <f>L41/(J41+K41)*100</f>
        <v>100</v>
      </c>
      <c r="N41" s="19">
        <v>0</v>
      </c>
    </row>
    <row r="42" spans="1:14" ht="29.25" hidden="1" customHeight="1" x14ac:dyDescent="0.25">
      <c r="A42" s="66">
        <v>3210</v>
      </c>
      <c r="B42" s="77" t="s">
        <v>29</v>
      </c>
      <c r="C42" s="67"/>
      <c r="D42" s="40"/>
      <c r="E42" s="67"/>
      <c r="F42" s="67"/>
      <c r="G42" s="20" t="s">
        <v>0</v>
      </c>
      <c r="H42" s="26" t="s">
        <v>0</v>
      </c>
      <c r="I42" s="16"/>
      <c r="J42" s="27"/>
      <c r="K42" s="27"/>
      <c r="L42" s="80"/>
      <c r="M42" s="27"/>
      <c r="N42" s="21"/>
    </row>
    <row r="43" spans="1:14" ht="29.25" customHeight="1" thickBot="1" x14ac:dyDescent="0.3">
      <c r="A43" s="65">
        <v>3220</v>
      </c>
      <c r="B43" s="86" t="s">
        <v>37</v>
      </c>
      <c r="C43" s="92"/>
      <c r="D43" s="97">
        <v>0</v>
      </c>
      <c r="E43" s="92">
        <v>0</v>
      </c>
      <c r="F43" s="92">
        <v>0</v>
      </c>
      <c r="G43" s="28">
        <v>0</v>
      </c>
      <c r="H43" s="29">
        <v>0</v>
      </c>
      <c r="I43" s="22">
        <v>0</v>
      </c>
      <c r="J43" s="89">
        <v>4830000</v>
      </c>
      <c r="K43" s="89">
        <v>0</v>
      </c>
      <c r="L43" s="97">
        <v>4830000</v>
      </c>
      <c r="M43" s="27">
        <v>0</v>
      </c>
      <c r="N43" s="21">
        <v>0</v>
      </c>
    </row>
    <row r="44" spans="1:14" ht="15.95" customHeight="1" thickBot="1" x14ac:dyDescent="0.3">
      <c r="A44" s="51">
        <v>9000</v>
      </c>
      <c r="B44" s="60" t="s">
        <v>19</v>
      </c>
      <c r="C44" s="25">
        <v>500000</v>
      </c>
      <c r="D44" s="38">
        <v>500000</v>
      </c>
      <c r="E44" s="25">
        <v>500000</v>
      </c>
      <c r="F44" s="25">
        <v>0</v>
      </c>
      <c r="G44" s="25">
        <v>0</v>
      </c>
      <c r="H44" s="24">
        <f>F44/F45*100</f>
        <v>0</v>
      </c>
      <c r="I44" s="18"/>
      <c r="J44" s="25"/>
      <c r="K44" s="25"/>
      <c r="L44" s="38"/>
      <c r="M44" s="25" t="s">
        <v>0</v>
      </c>
      <c r="N44" s="19" t="s">
        <v>0</v>
      </c>
    </row>
    <row r="45" spans="1:14" ht="18" customHeight="1" thickBot="1" x14ac:dyDescent="0.25">
      <c r="A45" s="239" t="s">
        <v>20</v>
      </c>
      <c r="B45" s="240"/>
      <c r="C45" s="112">
        <f>C10+C34+C44</f>
        <v>107029000</v>
      </c>
      <c r="D45" s="111">
        <f>D10+D34+D44</f>
        <v>136798142</v>
      </c>
      <c r="E45" s="112">
        <f>E10+E34+E44</f>
        <v>93472032</v>
      </c>
      <c r="F45" s="112">
        <f>F10+F34+F44</f>
        <v>76059703</v>
      </c>
      <c r="G45" s="139">
        <f>F45/E45*100</f>
        <v>81.37161605730364</v>
      </c>
      <c r="H45" s="143">
        <f>F45/F45*100</f>
        <v>100</v>
      </c>
      <c r="I45" s="142">
        <f>I10+I34</f>
        <v>1911000</v>
      </c>
      <c r="J45" s="112">
        <f>J10+J34</f>
        <v>4898000</v>
      </c>
      <c r="K45" s="112">
        <f>K10+K34</f>
        <v>1831913</v>
      </c>
      <c r="L45" s="111">
        <f>L10+L34</f>
        <v>6721413</v>
      </c>
      <c r="M45" s="112">
        <f>L45/(J45+K45)*100</f>
        <v>99.873698218684254</v>
      </c>
      <c r="N45" s="141">
        <f>L45/L45*100</f>
        <v>100</v>
      </c>
    </row>
    <row r="46" spans="1:14" ht="15.75" x14ac:dyDescent="0.25">
      <c r="B46" s="8" t="s">
        <v>150</v>
      </c>
      <c r="C46" s="8"/>
      <c r="D46" s="9"/>
      <c r="E46" s="9"/>
      <c r="F46" s="9"/>
      <c r="G46" s="9"/>
      <c r="H46" s="9"/>
      <c r="I46" s="9"/>
      <c r="J46" s="9" t="s">
        <v>151</v>
      </c>
      <c r="K46" s="9"/>
      <c r="L46" s="9"/>
    </row>
    <row r="47" spans="1:14" hidden="1" x14ac:dyDescent="0.2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</row>
    <row r="48" spans="1:14" x14ac:dyDescent="0.2">
      <c r="D48" s="178">
        <f>D45-'дод 2 '!D67</f>
        <v>0</v>
      </c>
      <c r="E48" s="178">
        <f>E45-'дод 2 '!E67</f>
        <v>0</v>
      </c>
      <c r="F48" s="178">
        <f>F45-'дод 2 '!F67</f>
        <v>0</v>
      </c>
      <c r="G48" s="73"/>
      <c r="H48" s="73"/>
      <c r="I48" s="73"/>
      <c r="J48" s="73"/>
      <c r="K48" s="74"/>
      <c r="L48" s="73"/>
    </row>
    <row r="49" spans="4:12" x14ac:dyDescent="0.2">
      <c r="G49" s="73"/>
      <c r="H49" s="73"/>
      <c r="I49" s="73"/>
      <c r="J49" s="74">
        <f>J45-'дод 2 '!J67</f>
        <v>0</v>
      </c>
      <c r="K49" s="74">
        <f>K45-'дод 2 '!K67</f>
        <v>0</v>
      </c>
      <c r="L49" s="74">
        <f>L45-'дод 2 '!L67</f>
        <v>0</v>
      </c>
    </row>
    <row r="50" spans="4:12" x14ac:dyDescent="0.2">
      <c r="G50" s="73"/>
      <c r="H50" s="73"/>
      <c r="I50" s="73"/>
      <c r="J50" s="73"/>
      <c r="K50" s="73"/>
      <c r="L50" s="73"/>
    </row>
    <row r="51" spans="4:12" x14ac:dyDescent="0.2">
      <c r="G51" s="73"/>
      <c r="H51" s="73"/>
      <c r="I51" s="73"/>
      <c r="J51" s="73"/>
      <c r="K51" s="73"/>
      <c r="L51" s="73"/>
    </row>
    <row r="52" spans="4:12" x14ac:dyDescent="0.2">
      <c r="D52" s="72"/>
      <c r="E52" s="72"/>
      <c r="F52" s="72"/>
      <c r="G52" s="74"/>
      <c r="H52" s="74"/>
      <c r="I52" s="74"/>
      <c r="J52" s="74"/>
      <c r="K52" s="74"/>
      <c r="L52" s="75"/>
    </row>
    <row r="53" spans="4:12" x14ac:dyDescent="0.2">
      <c r="G53" s="74"/>
      <c r="H53" s="73"/>
      <c r="I53" s="73"/>
      <c r="J53" s="73"/>
      <c r="K53" s="73"/>
      <c r="L53" s="73"/>
    </row>
  </sheetData>
  <mergeCells count="11">
    <mergeCell ref="A47:N47"/>
    <mergeCell ref="A45:B45"/>
    <mergeCell ref="B4:L4"/>
    <mergeCell ref="B5:L5"/>
    <mergeCell ref="A7:A8"/>
    <mergeCell ref="B7:B8"/>
    <mergeCell ref="K3:L3"/>
    <mergeCell ref="A6:B6"/>
    <mergeCell ref="C7:H7"/>
    <mergeCell ref="I7:N7"/>
    <mergeCell ref="K2:N2"/>
  </mergeCells>
  <phoneticPr fontId="0" type="noConversion"/>
  <pageMargins left="0.35433070866141736" right="0.15748031496062992" top="0.23622047244094491" bottom="0" header="0.23622047244094491" footer="0"/>
  <pageSetup paperSize="9" scale="73" orientation="landscape" horizontalDpi="360" verticalDpi="360" r:id="rId1"/>
  <headerFooter alignWithMargins="0"/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дод 2 </vt:lpstr>
      <vt:lpstr>дод3</vt:lpstr>
      <vt:lpstr>'дод 2 '!Заголовки_для_друку</vt:lpstr>
      <vt:lpstr>дод3!Заголовки_для_друку</vt:lpstr>
      <vt:lpstr>'дод 2 '!Область_друку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Валерія Казанцева</cp:lastModifiedBy>
  <cp:lastPrinted>2024-04-23T09:39:35Z</cp:lastPrinted>
  <dcterms:created xsi:type="dcterms:W3CDTF">1996-10-08T23:32:33Z</dcterms:created>
  <dcterms:modified xsi:type="dcterms:W3CDTF">2024-08-08T06:59:38Z</dcterms:modified>
</cp:coreProperties>
</file>